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216" windowHeight="10752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<sst xmlns="http://schemas.openxmlformats.org/spreadsheetml/2006/main" count="152" uniqueCount="81">
  <si>
    <t>Наименование получателя бюджетных средств</t>
  </si>
  <si>
    <t>Код главного распорядителя бюджетных средств</t>
  </si>
  <si>
    <t>Код типа средств</t>
  </si>
  <si>
    <t>Код направления расходования бюджетных средств</t>
  </si>
  <si>
    <t>Код раздела, подраздела</t>
  </si>
  <si>
    <t>Код вида расходов</t>
  </si>
  <si>
    <t>Код расходного обязательства</t>
  </si>
  <si>
    <t>Код целевой программы</t>
  </si>
  <si>
    <t>Код субсидии</t>
  </si>
  <si>
    <t>621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</si>
  <si>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</si>
  <si>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</si>
  <si>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</si>
  <si>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</si>
  <si>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</si>
  <si>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</si>
  <si>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</si>
  <si>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</si>
  <si>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</si>
  <si>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</si>
  <si>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</si>
  <si>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м-цев</t>
  </si>
  <si>
    <t>Октябрь</t>
  </si>
  <si>
    <t>Ноябрь</t>
  </si>
  <si>
    <t>Декабрь</t>
  </si>
  <si>
    <t>Единица измерения: руб.</t>
  </si>
  <si>
    <t>Код классификации операций сектора гос.управления</t>
  </si>
  <si>
    <t>Тип фин-ния</t>
  </si>
  <si>
    <t xml:space="preserve">Код целевой статьи </t>
  </si>
  <si>
    <t>Наименование показателя</t>
  </si>
  <si>
    <t>906.13.0000</t>
  </si>
  <si>
    <t>Исполнитель : Бельцева В.В.</t>
  </si>
  <si>
    <t>0430321000</t>
  </si>
  <si>
    <t>906.11.0023</t>
  </si>
  <si>
    <t>906.11.0024</t>
  </si>
  <si>
    <t>906.11.0025</t>
  </si>
  <si>
    <t>906.11.0026</t>
  </si>
  <si>
    <t>0430421000</t>
  </si>
  <si>
    <t>611</t>
  </si>
  <si>
    <t>906.11.0027</t>
  </si>
  <si>
    <t>906.11.0028</t>
  </si>
  <si>
    <t>906.11.0029</t>
  </si>
  <si>
    <t xml:space="preserve"> </t>
  </si>
  <si>
    <t>МАУ ДО ЦДК</t>
  </si>
  <si>
    <t xml:space="preserve">МБОУ ДПО «УМЦРО»  </t>
  </si>
  <si>
    <t>0420221000</t>
  </si>
  <si>
    <t>906.11.0019</t>
  </si>
  <si>
    <t>906.11.0020</t>
  </si>
  <si>
    <t>906.11.0021</t>
  </si>
  <si>
    <t>906.11.0022</t>
  </si>
  <si>
    <t>МАУ ДО "СЮТ"</t>
  </si>
  <si>
    <t>МАУ ДО "ДЮСШ2"</t>
  </si>
  <si>
    <t>МАУ ДО "ДЮСШ4"</t>
  </si>
  <si>
    <t>МАУ ДО "ЦВР"</t>
  </si>
  <si>
    <t>Приложение № 3 к приказу от ______________________________№_________________________</t>
  </si>
  <si>
    <t>906110019</t>
  </si>
  <si>
    <t>906110020</t>
  </si>
  <si>
    <t>906110021</t>
  </si>
  <si>
    <t>906110022</t>
  </si>
  <si>
    <t>906130000</t>
  </si>
  <si>
    <t>906110023</t>
  </si>
  <si>
    <t>906110024</t>
  </si>
  <si>
    <t>906110025</t>
  </si>
  <si>
    <t>906110026</t>
  </si>
  <si>
    <t>906110027</t>
  </si>
  <si>
    <t>906110028</t>
  </si>
  <si>
    <t>906110029</t>
  </si>
  <si>
    <t>906110035</t>
  </si>
  <si>
    <t>906110036</t>
  </si>
  <si>
    <t>906110037</t>
  </si>
  <si>
    <t>906110038</t>
  </si>
  <si>
    <t>906110039</t>
  </si>
  <si>
    <t>906110040</t>
  </si>
  <si>
    <t>906.11.0035</t>
  </si>
  <si>
    <t>235</t>
  </si>
  <si>
    <t>1103</t>
  </si>
  <si>
    <t>0630720000</t>
  </si>
  <si>
    <t>241</t>
  </si>
  <si>
    <t>2534</t>
  </si>
  <si>
    <t>Распределение  субсидий  по муниципальным   образовательным  учреждениям в части финансирования субсидии на возмещение нормативных затрат на оказание муниципальных услуг  в рамках муниципального задания  на 2020 год</t>
  </si>
  <si>
    <t>Сумма на 2020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</si>
</sst>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* #,##0;* \-#,##0;* &quot;-&quot;;@"/>
    <numFmt numFmtId="179" formatCode="* _-#,##0&quot;р.&quot;;* \-#,##0&quot;р.&quot;;* _-&quot;-&quot;&quot;р.&quot;;@"/>
    <numFmt numFmtId="180" formatCode="* #,##0.00;* \-#,##0.00;* &quot;-&quot;??;@"/>
    <numFmt numFmtId="181" formatCode="* _-#,##0.00&quot;р.&quot;;* \-#,##0.00&quot;р.&quot;;* _-&quot;-&quot;??&quot;р.&quot;;@"/>
    <numFmt numFmtId="182" formatCode="00\.00\.000"/>
    <numFmt numFmtId="183" formatCode="000"/>
    <numFmt numFmtId="184" formatCode="00\.00\.00"/>
    <numFmt numFmtId="185" formatCode="000\.00\.00"/>
    <numFmt numFmtId="186" formatCode="0000"/>
    <numFmt numFmtId="187" formatCode="0000000000"/>
    <numFmt numFmtId="188" formatCode="000\.00\.0000"/>
    <numFmt numFmtId="189" formatCode="#,##0.00;[Red]\-#,##0.00;0.00"/>
    <numFmt numFmtId="190" formatCode="000\.00\.000\.0"/>
    <numFmt numFmtId="191" formatCode="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"/>
    <numFmt numFmtId="198" formatCode="0\.00"/>
  </numFmts>
  <fonts count="53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theme="1"/>
      <name val="Times New Roman"/>
      <family val="1"/>
    </font>
    <font>
      <sz val="8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center" vertical="top" shrinkToFit="1"/>
      <protection/>
    </xf>
    <xf numFmtId="4" fontId="33" fillId="0" borderId="1">
      <alignment horizontal="right" vertical="top" shrinkToFit="1"/>
      <protection/>
    </xf>
    <xf numFmtId="49" fontId="34" fillId="0" borderId="2">
      <alignment horizontal="center" vertical="top" wrapText="1" shrinkToFit="1"/>
      <protection/>
    </xf>
    <xf numFmtId="49" fontId="34" fillId="0" borderId="2">
      <alignment horizontal="center" vertical="top" wrapText="1"/>
      <protection/>
    </xf>
    <xf numFmtId="4" fontId="34" fillId="0" borderId="2">
      <alignment horizontal="right" vertical="top" shrinkToFit="1"/>
      <protection/>
    </xf>
    <xf numFmtId="4" fontId="34" fillId="0" borderId="2">
      <alignment horizontal="right" vertical="top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58" applyFont="1" applyFill="1" applyProtection="1">
      <alignment/>
      <protection hidden="1"/>
    </xf>
    <xf numFmtId="0" fontId="1" fillId="0" borderId="0" xfId="58">
      <alignment/>
      <protection/>
    </xf>
    <xf numFmtId="0" fontId="3" fillId="0" borderId="12" xfId="58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8" applyNumberFormat="1" applyFont="1" applyFill="1" applyAlignment="1" applyProtection="1">
      <alignment/>
      <protection hidden="1"/>
    </xf>
    <xf numFmtId="0" fontId="2" fillId="0" borderId="0" xfId="58" applyNumberFormat="1" applyFont="1" applyFill="1" applyAlignment="1" applyProtection="1">
      <alignment wrapText="1"/>
      <protection hidden="1"/>
    </xf>
    <xf numFmtId="0" fontId="2" fillId="0" borderId="0" xfId="58" applyNumberFormat="1" applyFont="1" applyFill="1" applyAlignment="1" applyProtection="1">
      <alignment horizontal="right"/>
      <protection hidden="1"/>
    </xf>
    <xf numFmtId="0" fontId="2" fillId="0" borderId="0" xfId="58" applyNumberFormat="1" applyFont="1" applyFill="1" applyAlignment="1" applyProtection="1">
      <alignment horizontal="center"/>
      <protection hidden="1"/>
    </xf>
    <xf numFmtId="0" fontId="4" fillId="0" borderId="0" xfId="58" applyNumberFormat="1" applyFont="1" applyFill="1" applyAlignment="1" applyProtection="1">
      <alignment wrapText="1"/>
      <protection hidden="1"/>
    </xf>
    <xf numFmtId="0" fontId="4" fillId="0" borderId="0" xfId="58" applyNumberFormat="1" applyFont="1" applyFill="1" applyAlignment="1" applyProtection="1">
      <alignment horizontal="center"/>
      <protection hidden="1"/>
    </xf>
    <xf numFmtId="0" fontId="4" fillId="0" borderId="0" xfId="58" applyNumberFormat="1" applyFont="1" applyFill="1" applyAlignment="1" applyProtection="1">
      <alignment horizontal="right"/>
      <protection hidden="1"/>
    </xf>
    <xf numFmtId="0" fontId="3" fillId="0" borderId="14" xfId="58" applyNumberFormat="1" applyFont="1" applyFill="1" applyBorder="1" applyAlignment="1" applyProtection="1">
      <alignment vertical="center"/>
      <protection hidden="1"/>
    </xf>
    <xf numFmtId="0" fontId="3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8" applyNumberFormat="1" applyFont="1" applyFill="1" applyBorder="1" applyAlignment="1" applyProtection="1">
      <alignment horizontal="fill" vertical="center"/>
      <protection hidden="1"/>
    </xf>
    <xf numFmtId="0" fontId="3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8" applyNumberFormat="1" applyFont="1" applyFill="1" applyBorder="1" applyAlignment="1" applyProtection="1">
      <alignment horizontal="fill" vertical="center"/>
      <protection hidden="1"/>
    </xf>
    <xf numFmtId="0" fontId="3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8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8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8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8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58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58" applyNumberFormat="1" applyFont="1" applyFill="1" applyBorder="1" applyAlignment="1" applyProtection="1">
      <alignment horizontal="center" vertical="center"/>
      <protection hidden="1"/>
    </xf>
    <xf numFmtId="0" fontId="3" fillId="0" borderId="20" xfId="58" applyNumberFormat="1" applyFont="1" applyFill="1" applyBorder="1" applyAlignment="1" applyProtection="1">
      <alignment horizontal="center" vertical="center"/>
      <protection hidden="1"/>
    </xf>
    <xf numFmtId="0" fontId="3" fillId="0" borderId="23" xfId="58" applyNumberFormat="1" applyFont="1" applyFill="1" applyBorder="1" applyAlignment="1" applyProtection="1">
      <alignment horizontal="center" vertical="center"/>
      <protection hidden="1"/>
    </xf>
    <xf numFmtId="0" fontId="3" fillId="0" borderId="19" xfId="58" applyNumberFormat="1" applyFont="1" applyFill="1" applyBorder="1" applyAlignment="1" applyProtection="1">
      <alignment horizontal="center" vertical="center"/>
      <protection hidden="1"/>
    </xf>
    <xf numFmtId="0" fontId="3" fillId="0" borderId="24" xfId="58" applyNumberFormat="1" applyFont="1" applyFill="1" applyBorder="1" applyAlignment="1" applyProtection="1">
      <alignment horizontal="center" vertical="center"/>
      <protection hidden="1"/>
    </xf>
    <xf numFmtId="183" fontId="4" fillId="0" borderId="25" xfId="58" applyNumberFormat="1" applyFont="1" applyFill="1" applyBorder="1" applyAlignment="1" applyProtection="1">
      <alignment horizontal="center" vertical="center"/>
      <protection hidden="1"/>
    </xf>
    <xf numFmtId="184" fontId="4" fillId="0" borderId="25" xfId="58" applyNumberFormat="1" applyFont="1" applyFill="1" applyBorder="1" applyAlignment="1" applyProtection="1">
      <alignment horizontal="center" vertical="center"/>
      <protection hidden="1"/>
    </xf>
    <xf numFmtId="183" fontId="4" fillId="0" borderId="25" xfId="58" applyNumberFormat="1" applyFont="1" applyFill="1" applyBorder="1" applyAlignment="1" applyProtection="1">
      <alignment horizontal="center" vertical="center" wrapText="1"/>
      <protection hidden="1"/>
    </xf>
    <xf numFmtId="198" fontId="4" fillId="0" borderId="25" xfId="58" applyNumberFormat="1" applyFont="1" applyFill="1" applyBorder="1" applyAlignment="1" applyProtection="1">
      <alignment horizontal="center" vertical="center"/>
      <protection hidden="1"/>
    </xf>
    <xf numFmtId="186" fontId="4" fillId="0" borderId="25" xfId="58" applyNumberFormat="1" applyFont="1" applyFill="1" applyBorder="1" applyAlignment="1" applyProtection="1">
      <alignment horizontal="center" vertical="center"/>
      <protection hidden="1"/>
    </xf>
    <xf numFmtId="187" fontId="4" fillId="0" borderId="25" xfId="58" applyNumberFormat="1" applyFont="1" applyFill="1" applyBorder="1" applyAlignment="1" applyProtection="1">
      <alignment horizontal="center" vertical="center"/>
      <protection hidden="1"/>
    </xf>
    <xf numFmtId="183" fontId="4" fillId="0" borderId="25" xfId="58" applyNumberFormat="1" applyFont="1" applyFill="1" applyBorder="1" applyAlignment="1" applyProtection="1">
      <alignment horizontal="left" vertical="center" wrapText="1"/>
      <protection hidden="1"/>
    </xf>
    <xf numFmtId="184" fontId="4" fillId="0" borderId="25" xfId="58" applyNumberFormat="1" applyFont="1" applyFill="1" applyBorder="1" applyAlignment="1" applyProtection="1">
      <alignment vertical="center"/>
      <protection hidden="1"/>
    </xf>
    <xf numFmtId="188" fontId="7" fillId="0" borderId="25" xfId="58" applyNumberFormat="1" applyFont="1" applyFill="1" applyBorder="1" applyAlignment="1" applyProtection="1">
      <alignment vertical="center"/>
      <protection hidden="1"/>
    </xf>
    <xf numFmtId="0" fontId="3" fillId="0" borderId="26" xfId="58" applyNumberFormat="1" applyFont="1" applyFill="1" applyBorder="1" applyAlignment="1" applyProtection="1">
      <alignment horizontal="center" vertical="center"/>
      <protection hidden="1"/>
    </xf>
    <xf numFmtId="0" fontId="5" fillId="0" borderId="0" xfId="58" applyNumberFormat="1" applyFont="1" applyFill="1" applyAlignment="1" applyProtection="1">
      <alignment horizontal="center" vertical="center" wrapText="1"/>
      <protection hidden="1"/>
    </xf>
    <xf numFmtId="0" fontId="1" fillId="0" borderId="0" xfId="58" applyFont="1" applyAlignment="1">
      <alignment horizontal="right"/>
      <protection/>
    </xf>
    <xf numFmtId="0" fontId="1" fillId="0" borderId="0" xfId="58" applyAlignment="1">
      <alignment horizontal="right"/>
      <protection/>
    </xf>
    <xf numFmtId="0" fontId="1" fillId="0" borderId="0" xfId="58" applyProtection="1">
      <alignment/>
      <protection hidden="1"/>
    </xf>
    <xf numFmtId="0" fontId="2" fillId="0" borderId="0" xfId="58" applyNumberFormat="1" applyFont="1" applyFill="1" applyAlignment="1" applyProtection="1">
      <alignment/>
      <protection hidden="1"/>
    </xf>
    <xf numFmtId="0" fontId="3" fillId="0" borderId="0" xfId="58" applyNumberFormat="1" applyFont="1" applyFill="1" applyBorder="1" applyAlignment="1" applyProtection="1">
      <alignment horizontal="center" vertical="center"/>
      <protection hidden="1"/>
    </xf>
    <xf numFmtId="49" fontId="33" fillId="0" borderId="1" xfId="33" applyProtection="1">
      <alignment horizontal="center" vertical="top" shrinkToFit="1"/>
      <protection/>
    </xf>
    <xf numFmtId="4" fontId="50" fillId="0" borderId="1" xfId="34" applyFont="1" applyProtection="1">
      <alignment horizontal="right" vertical="top" shrinkToFit="1"/>
      <protection/>
    </xf>
    <xf numFmtId="189" fontId="4" fillId="0" borderId="0" xfId="58" applyNumberFormat="1" applyFont="1" applyFill="1" applyBorder="1" applyAlignment="1" applyProtection="1">
      <alignment horizontal="center" vertical="center"/>
      <protection hidden="1"/>
    </xf>
    <xf numFmtId="4" fontId="4" fillId="0" borderId="0" xfId="58" applyNumberFormat="1" applyFont="1" applyFill="1" applyBorder="1" applyAlignment="1" applyProtection="1">
      <alignment horizontal="center" vertical="center"/>
      <protection hidden="1"/>
    </xf>
    <xf numFmtId="0" fontId="8" fillId="0" borderId="0" xfId="58" applyFont="1" applyAlignment="1">
      <alignment horizontal="right"/>
      <protection/>
    </xf>
    <xf numFmtId="0" fontId="3" fillId="0" borderId="0" xfId="58" applyNumberFormat="1" applyFont="1" applyFill="1" applyAlignment="1" applyProtection="1">
      <alignment horizontal="center" vertical="center" wrapText="1"/>
      <protection hidden="1"/>
    </xf>
    <xf numFmtId="0" fontId="8" fillId="0" borderId="0" xfId="58" applyFont="1">
      <alignment/>
      <protection/>
    </xf>
    <xf numFmtId="0" fontId="4" fillId="0" borderId="0" xfId="58" applyFont="1" applyFill="1" applyProtection="1">
      <alignment/>
      <protection hidden="1"/>
    </xf>
    <xf numFmtId="4" fontId="51" fillId="0" borderId="25" xfId="0" applyNumberFormat="1" applyFont="1" applyBorder="1" applyAlignment="1">
      <alignment horizontal="center" vertical="center" wrapText="1"/>
    </xf>
    <xf numFmtId="196" fontId="4" fillId="0" borderId="0" xfId="58" applyNumberFormat="1" applyFont="1" applyFill="1" applyBorder="1" applyAlignment="1" applyProtection="1">
      <alignment horizontal="center" vertical="center"/>
      <protection hidden="1"/>
    </xf>
    <xf numFmtId="4" fontId="52" fillId="0" borderId="27" xfId="38" applyFont="1" applyBorder="1" applyAlignment="1" applyProtection="1">
      <alignment horizontal="right" vertical="center" shrinkToFit="1"/>
      <protection/>
    </xf>
    <xf numFmtId="10" fontId="52" fillId="0" borderId="27" xfId="38" applyNumberFormat="1" applyFont="1" applyBorder="1" applyAlignment="1" applyProtection="1">
      <alignment horizontal="right" vertical="center" shrinkToFit="1"/>
      <protection/>
    </xf>
    <xf numFmtId="4" fontId="52" fillId="0" borderId="25" xfId="38" applyFont="1" applyBorder="1" applyAlignment="1" applyProtection="1">
      <alignment horizontal="right" vertical="center" shrinkToFit="1"/>
      <protection/>
    </xf>
    <xf numFmtId="188" fontId="7" fillId="0" borderId="25" xfId="58" applyNumberFormat="1" applyFont="1" applyFill="1" applyBorder="1" applyAlignment="1" applyProtection="1">
      <alignment horizontal="center" vertical="center"/>
      <protection hidden="1"/>
    </xf>
    <xf numFmtId="0" fontId="4" fillId="0" borderId="25" xfId="58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28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5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8" applyNumberFormat="1" applyFont="1" applyFill="1" applyAlignment="1" applyProtection="1">
      <alignment horizontal="center" vertical="center" wrapText="1"/>
      <protection hidden="1"/>
    </xf>
    <xf numFmtId="0" fontId="1" fillId="0" borderId="0" xfId="58" applyFont="1" applyAlignment="1">
      <alignment horizontal="right"/>
      <protection/>
    </xf>
    <xf numFmtId="0" fontId="1" fillId="0" borderId="0" xfId="58" applyAlignment="1">
      <alignment horizontal="right"/>
      <protection/>
    </xf>
    <xf numFmtId="0" fontId="6" fillId="0" borderId="0" xfId="58" applyNumberFormat="1" applyFont="1" applyFill="1" applyAlignment="1" applyProtection="1">
      <alignment horizontal="left" wrapText="1"/>
      <protection hidden="1"/>
    </xf>
    <xf numFmtId="0" fontId="3" fillId="0" borderId="24" xfId="58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8" applyNumberFormat="1" applyFont="1" applyFill="1" applyBorder="1" applyAlignment="1" applyProtection="1">
      <alignment horizontal="center" vertical="center" wrapText="1"/>
      <protection hidden="1"/>
    </xf>
    <xf numFmtId="10" fontId="3" fillId="0" borderId="25" xfId="58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77" xfId="33"/>
    <cellStyle name="ex78" xfId="34"/>
    <cellStyle name="st50" xfId="35"/>
    <cellStyle name="xl37" xfId="36"/>
    <cellStyle name="xl54" xfId="37"/>
    <cellStyle name="xl5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E54"/>
  <sheetViews>
    <sheetView showGridLines="0" tabSelected="1" zoomScalePageLayoutView="0" workbookViewId="0" topLeftCell="A1">
      <selection activeCell="P9" sqref="P9"/>
    </sheetView>
  </sheetViews>
  <sheetFormatPr defaultColWidth="9.125" defaultRowHeight="12.75"/>
  <cols>
    <col min="1" max="1" width="0.6171875" style="2" customWidth="1"/>
    <col min="2" max="2" width="8.125" style="2" customWidth="1"/>
    <col min="3" max="3" width="0" style="2" hidden="1" customWidth="1"/>
    <col min="4" max="4" width="6.50390625" style="2" customWidth="1"/>
    <col min="5" max="5" width="6.875" style="2" customWidth="1"/>
    <col min="6" max="6" width="7.00390625" style="2" customWidth="1"/>
    <col min="7" max="7" width="0" style="2" hidden="1" customWidth="1"/>
    <col min="8" max="8" width="6.125" style="2" customWidth="1"/>
    <col min="9" max="9" width="10.125" style="2" customWidth="1"/>
    <col min="10" max="11" width="6.50390625" style="2" customWidth="1"/>
    <col min="12" max="12" width="0" style="2" hidden="1" customWidth="1"/>
    <col min="13" max="13" width="6.50390625" style="2" customWidth="1"/>
    <col min="14" max="14" width="0" style="2" hidden="1" customWidth="1"/>
    <col min="15" max="15" width="7.625" style="2" customWidth="1"/>
    <col min="16" max="16" width="14.00390625" style="50" bestFit="1" customWidth="1"/>
    <col min="17" max="17" width="10.875" style="50" bestFit="1" customWidth="1"/>
    <col min="18" max="19" width="10.875" style="2" bestFit="1" customWidth="1"/>
    <col min="20" max="20" width="9.125" style="2" customWidth="1"/>
    <col min="21" max="23" width="10.875" style="2" bestFit="1" customWidth="1"/>
    <col min="24" max="24" width="9.125" style="2" customWidth="1"/>
    <col min="25" max="27" width="10.875" style="2" bestFit="1" customWidth="1"/>
    <col min="28" max="28" width="9.125" style="2" customWidth="1"/>
    <col min="29" max="30" width="10.875" style="2" bestFit="1" customWidth="1"/>
    <col min="31" max="31" width="11.50390625" style="2" customWidth="1"/>
    <col min="32" max="16384" width="9.125" style="2" customWidth="1"/>
  </cols>
  <sheetData>
    <row r="1" spans="2:31" ht="12.75">
      <c r="B1" s="64" t="s">
        <v>54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2:31" ht="16.5" customHeight="1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8"/>
      <c r="Q2" s="48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ht="21" customHeight="1">
      <c r="A3" s="63" t="s">
        <v>79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ht="29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9"/>
      <c r="Q4" s="49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16" ht="12.75" customHeight="1">
      <c r="A5" s="5"/>
      <c r="B5" s="6"/>
      <c r="C5" s="66"/>
      <c r="D5" s="66"/>
      <c r="E5" s="66"/>
      <c r="F5" s="66"/>
      <c r="G5" s="66"/>
      <c r="H5" s="66"/>
      <c r="I5" s="66"/>
      <c r="J5" s="66"/>
      <c r="K5" s="66"/>
      <c r="L5" s="66"/>
      <c r="M5" s="7"/>
      <c r="N5" s="8"/>
      <c r="O5" s="1"/>
      <c r="P5" s="10"/>
    </row>
    <row r="6" spans="1:16" ht="12.75" customHeight="1" thickBot="1">
      <c r="A6" s="5" t="s">
        <v>25</v>
      </c>
      <c r="B6" s="9"/>
      <c r="C6" s="1"/>
      <c r="D6" s="1"/>
      <c r="E6" s="1"/>
      <c r="F6" s="1"/>
      <c r="G6" s="1"/>
      <c r="H6" s="10"/>
      <c r="I6" s="10"/>
      <c r="J6" s="10"/>
      <c r="K6" s="10"/>
      <c r="L6" s="10"/>
      <c r="M6" s="11"/>
      <c r="N6" s="10"/>
      <c r="O6" s="1"/>
      <c r="P6" s="51"/>
    </row>
    <row r="7" spans="1:31" ht="12.75" customHeight="1" thickBot="1">
      <c r="A7" s="1"/>
      <c r="B7" s="12"/>
      <c r="C7" s="13"/>
      <c r="D7" s="14"/>
      <c r="E7" s="3"/>
      <c r="F7" s="15"/>
      <c r="G7" s="16"/>
      <c r="H7" s="14"/>
      <c r="I7" s="14"/>
      <c r="J7" s="67" t="s">
        <v>5</v>
      </c>
      <c r="K7" s="68" t="s">
        <v>26</v>
      </c>
      <c r="L7" s="4"/>
      <c r="M7" s="3"/>
      <c r="N7" s="3"/>
      <c r="O7" s="3"/>
      <c r="P7" s="15"/>
      <c r="Q7" s="59" t="s">
        <v>10</v>
      </c>
      <c r="R7" s="59" t="s">
        <v>11</v>
      </c>
      <c r="S7" s="59" t="s">
        <v>12</v>
      </c>
      <c r="T7" s="69" t="s">
        <v>13</v>
      </c>
      <c r="U7" s="59" t="s">
        <v>14</v>
      </c>
      <c r="V7" s="59" t="s">
        <v>15</v>
      </c>
      <c r="W7" s="59" t="s">
        <v>16</v>
      </c>
      <c r="X7" s="59" t="s">
        <v>17</v>
      </c>
      <c r="Y7" s="59" t="s">
        <v>18</v>
      </c>
      <c r="Z7" s="59" t="s">
        <v>19</v>
      </c>
      <c r="AA7" s="59" t="s">
        <v>20</v>
      </c>
      <c r="AB7" s="59" t="s">
        <v>21</v>
      </c>
      <c r="AC7" s="59" t="s">
        <v>22</v>
      </c>
      <c r="AD7" s="59" t="s">
        <v>23</v>
      </c>
      <c r="AE7" s="59" t="s">
        <v>24</v>
      </c>
    </row>
    <row r="8" spans="1:31" ht="88.5" customHeight="1" thickBot="1">
      <c r="A8" s="1"/>
      <c r="B8" s="17" t="s">
        <v>0</v>
      </c>
      <c r="C8" s="18" t="s">
        <v>3</v>
      </c>
      <c r="D8" s="19" t="s">
        <v>1</v>
      </c>
      <c r="E8" s="19" t="s">
        <v>2</v>
      </c>
      <c r="F8" s="20" t="s">
        <v>3</v>
      </c>
      <c r="G8" s="21" t="s">
        <v>27</v>
      </c>
      <c r="H8" s="19" t="s">
        <v>4</v>
      </c>
      <c r="I8" s="19" t="s">
        <v>28</v>
      </c>
      <c r="J8" s="67"/>
      <c r="K8" s="68"/>
      <c r="L8" s="21" t="s">
        <v>29</v>
      </c>
      <c r="M8" s="19" t="s">
        <v>6</v>
      </c>
      <c r="N8" s="19" t="s">
        <v>7</v>
      </c>
      <c r="O8" s="19" t="s">
        <v>8</v>
      </c>
      <c r="P8" s="22" t="s">
        <v>80</v>
      </c>
      <c r="Q8" s="59"/>
      <c r="R8" s="59"/>
      <c r="S8" s="59"/>
      <c r="T8" s="6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12.75" customHeight="1" thickBot="1">
      <c r="A9" s="1"/>
      <c r="B9" s="37">
        <v>1</v>
      </c>
      <c r="C9" s="23">
        <v>3</v>
      </c>
      <c r="D9" s="24">
        <v>2</v>
      </c>
      <c r="E9" s="24">
        <v>3</v>
      </c>
      <c r="F9" s="24">
        <v>4</v>
      </c>
      <c r="G9" s="25">
        <v>4</v>
      </c>
      <c r="H9" s="24">
        <v>5</v>
      </c>
      <c r="I9" s="24">
        <v>6</v>
      </c>
      <c r="J9" s="24">
        <v>7</v>
      </c>
      <c r="K9" s="24">
        <v>8</v>
      </c>
      <c r="L9" s="25">
        <v>8</v>
      </c>
      <c r="M9" s="24">
        <v>9</v>
      </c>
      <c r="N9" s="23">
        <v>10</v>
      </c>
      <c r="O9" s="26">
        <v>10</v>
      </c>
      <c r="P9" s="27">
        <v>11</v>
      </c>
      <c r="Q9" s="27">
        <v>12</v>
      </c>
      <c r="R9" s="27">
        <v>13</v>
      </c>
      <c r="S9" s="27">
        <v>14</v>
      </c>
      <c r="T9" s="27">
        <v>15</v>
      </c>
      <c r="U9" s="27">
        <v>16</v>
      </c>
      <c r="V9" s="27">
        <v>17</v>
      </c>
      <c r="W9" s="27">
        <v>18</v>
      </c>
      <c r="X9" s="27">
        <v>19</v>
      </c>
      <c r="Y9" s="27">
        <v>20</v>
      </c>
      <c r="Z9" s="27">
        <v>21</v>
      </c>
      <c r="AA9" s="27">
        <v>22</v>
      </c>
      <c r="AB9" s="27">
        <v>23</v>
      </c>
      <c r="AC9" s="27">
        <v>24</v>
      </c>
      <c r="AD9" s="27">
        <v>25</v>
      </c>
      <c r="AE9" s="27">
        <v>26</v>
      </c>
    </row>
    <row r="10" spans="1:31" ht="12.75" customHeight="1">
      <c r="A10" s="42"/>
      <c r="B10" s="58" t="s">
        <v>50</v>
      </c>
      <c r="C10" s="42"/>
      <c r="D10" s="28">
        <v>906</v>
      </c>
      <c r="E10" s="29">
        <v>100000</v>
      </c>
      <c r="F10" s="30">
        <v>562</v>
      </c>
      <c r="G10" s="31"/>
      <c r="H10" s="32">
        <v>703</v>
      </c>
      <c r="I10" s="33" t="s">
        <v>45</v>
      </c>
      <c r="J10" s="28" t="s">
        <v>9</v>
      </c>
      <c r="K10" s="28">
        <v>241</v>
      </c>
      <c r="L10" s="34"/>
      <c r="M10" s="30">
        <v>2525</v>
      </c>
      <c r="N10" s="35"/>
      <c r="O10" s="36" t="s">
        <v>46</v>
      </c>
      <c r="P10" s="52">
        <v>258646.62</v>
      </c>
      <c r="Q10" s="54">
        <f>ROUND(P10/12*0.5,0)</f>
        <v>10777</v>
      </c>
      <c r="R10" s="54">
        <f aca="true" t="shared" si="0" ref="R10:R24">ROUND(P10/12,0)</f>
        <v>21554</v>
      </c>
      <c r="S10" s="54">
        <f aca="true" t="shared" si="1" ref="S10:S24">+R10</f>
        <v>21554</v>
      </c>
      <c r="T10" s="55">
        <f aca="true" t="shared" si="2" ref="T10:T24">ROUND((Q10+R10+S10)/P10,2)</f>
        <v>0.21</v>
      </c>
      <c r="U10" s="54">
        <f aca="true" t="shared" si="3" ref="U10:U24">+R10</f>
        <v>21554</v>
      </c>
      <c r="V10" s="54">
        <f aca="true" t="shared" si="4" ref="V10:V24">+S10*1.5</f>
        <v>32331</v>
      </c>
      <c r="W10" s="54">
        <f aca="true" t="shared" si="5" ref="W10:W24">+S10*2.3</f>
        <v>49574.2</v>
      </c>
      <c r="X10" s="55">
        <f aca="true" t="shared" si="6" ref="X10:X25">ROUND((Q10+R10+S10+U10+V10+W10)/P10,2)</f>
        <v>0.61</v>
      </c>
      <c r="Y10" s="54">
        <f aca="true" t="shared" si="7" ref="Y10:Y24">+U10/4</f>
        <v>5388.5</v>
      </c>
      <c r="Z10" s="54">
        <f aca="true" t="shared" si="8" ref="Z10:Z24">+Y10</f>
        <v>5388.5</v>
      </c>
      <c r="AA10" s="54">
        <f aca="true" t="shared" si="9" ref="AA10:AA24">+U10</f>
        <v>21554</v>
      </c>
      <c r="AB10" s="55">
        <f aca="true" t="shared" si="10" ref="AB10:AB25">ROUND((Q10+R10+S10+U10+V10+W10+Y10+Z10+AA10)/P10,2)</f>
        <v>0.73</v>
      </c>
      <c r="AC10" s="54">
        <f aca="true" t="shared" si="11" ref="AC10:AC24">+AA10</f>
        <v>21554</v>
      </c>
      <c r="AD10" s="54">
        <f aca="true" t="shared" si="12" ref="AD10:AD24">+AA10</f>
        <v>21554</v>
      </c>
      <c r="AE10" s="56">
        <f aca="true" t="shared" si="13" ref="AE10:AE33">+P10-Q10-R10-S10-U10-V10-W10-Y10-Z10-AA10-AC10-AD10</f>
        <v>25863.42</v>
      </c>
    </row>
    <row r="11" spans="1:31" ht="12.75" customHeight="1">
      <c r="A11" s="42"/>
      <c r="B11" s="58"/>
      <c r="C11" s="42"/>
      <c r="D11" s="28">
        <v>906</v>
      </c>
      <c r="E11" s="29">
        <v>100000</v>
      </c>
      <c r="F11" s="30">
        <v>562</v>
      </c>
      <c r="G11" s="31"/>
      <c r="H11" s="32">
        <v>703</v>
      </c>
      <c r="I11" s="33" t="s">
        <v>45</v>
      </c>
      <c r="J11" s="28" t="s">
        <v>9</v>
      </c>
      <c r="K11" s="28">
        <v>241</v>
      </c>
      <c r="L11" s="34"/>
      <c r="M11" s="30">
        <v>2525</v>
      </c>
      <c r="N11" s="35"/>
      <c r="O11" s="36" t="s">
        <v>47</v>
      </c>
      <c r="P11" s="52">
        <v>1575600.4</v>
      </c>
      <c r="Q11" s="54">
        <f aca="true" t="shared" si="14" ref="Q11:Q32">ROUND(P11/12*0.5,0)</f>
        <v>65650</v>
      </c>
      <c r="R11" s="54">
        <f t="shared" si="0"/>
        <v>131300</v>
      </c>
      <c r="S11" s="54">
        <f t="shared" si="1"/>
        <v>131300</v>
      </c>
      <c r="T11" s="55">
        <f t="shared" si="2"/>
        <v>0.21</v>
      </c>
      <c r="U11" s="54">
        <f t="shared" si="3"/>
        <v>131300</v>
      </c>
      <c r="V11" s="54">
        <f t="shared" si="4"/>
        <v>196950</v>
      </c>
      <c r="W11" s="54">
        <f t="shared" si="5"/>
        <v>301990</v>
      </c>
      <c r="X11" s="55">
        <f t="shared" si="6"/>
        <v>0.61</v>
      </c>
      <c r="Y11" s="54">
        <f t="shared" si="7"/>
        <v>32825</v>
      </c>
      <c r="Z11" s="54">
        <f t="shared" si="8"/>
        <v>32825</v>
      </c>
      <c r="AA11" s="54">
        <f t="shared" si="9"/>
        <v>131300</v>
      </c>
      <c r="AB11" s="55">
        <f t="shared" si="10"/>
        <v>0.73</v>
      </c>
      <c r="AC11" s="54">
        <f t="shared" si="11"/>
        <v>131300</v>
      </c>
      <c r="AD11" s="54">
        <f t="shared" si="12"/>
        <v>131300</v>
      </c>
      <c r="AE11" s="56">
        <f t="shared" si="13"/>
        <v>157560.3999999999</v>
      </c>
    </row>
    <row r="12" spans="1:31" ht="12.75" customHeight="1">
      <c r="A12" s="42"/>
      <c r="B12" s="58"/>
      <c r="C12" s="42"/>
      <c r="D12" s="28">
        <v>906</v>
      </c>
      <c r="E12" s="29">
        <v>100000</v>
      </c>
      <c r="F12" s="30">
        <v>562</v>
      </c>
      <c r="G12" s="31"/>
      <c r="H12" s="32">
        <v>703</v>
      </c>
      <c r="I12" s="33" t="s">
        <v>45</v>
      </c>
      <c r="J12" s="28" t="s">
        <v>9</v>
      </c>
      <c r="K12" s="28">
        <v>241</v>
      </c>
      <c r="L12" s="34"/>
      <c r="M12" s="30">
        <v>2525</v>
      </c>
      <c r="N12" s="35"/>
      <c r="O12" s="36" t="s">
        <v>49</v>
      </c>
      <c r="P12" s="52">
        <v>40110525.67</v>
      </c>
      <c r="Q12" s="54">
        <f t="shared" si="14"/>
        <v>1671272</v>
      </c>
      <c r="R12" s="54">
        <f t="shared" si="0"/>
        <v>3342544</v>
      </c>
      <c r="S12" s="54">
        <f t="shared" si="1"/>
        <v>3342544</v>
      </c>
      <c r="T12" s="55">
        <f t="shared" si="2"/>
        <v>0.21</v>
      </c>
      <c r="U12" s="54">
        <f t="shared" si="3"/>
        <v>3342544</v>
      </c>
      <c r="V12" s="54">
        <f t="shared" si="4"/>
        <v>5013816</v>
      </c>
      <c r="W12" s="54">
        <f t="shared" si="5"/>
        <v>7687851.199999999</v>
      </c>
      <c r="X12" s="55">
        <f t="shared" si="6"/>
        <v>0.61</v>
      </c>
      <c r="Y12" s="54">
        <f t="shared" si="7"/>
        <v>835636</v>
      </c>
      <c r="Z12" s="54">
        <f t="shared" si="8"/>
        <v>835636</v>
      </c>
      <c r="AA12" s="54">
        <f t="shared" si="9"/>
        <v>3342544</v>
      </c>
      <c r="AB12" s="55">
        <f t="shared" si="10"/>
        <v>0.73</v>
      </c>
      <c r="AC12" s="54">
        <f t="shared" si="11"/>
        <v>3342544</v>
      </c>
      <c r="AD12" s="54">
        <f t="shared" si="12"/>
        <v>3342544</v>
      </c>
      <c r="AE12" s="56">
        <f t="shared" si="13"/>
        <v>4011050.4700000025</v>
      </c>
    </row>
    <row r="13" spans="2:31" ht="12.75">
      <c r="B13" s="60" t="s">
        <v>51</v>
      </c>
      <c r="D13" s="28">
        <v>906</v>
      </c>
      <c r="E13" s="29">
        <v>100000</v>
      </c>
      <c r="F13" s="30">
        <v>562</v>
      </c>
      <c r="G13" s="31"/>
      <c r="H13" s="32">
        <v>703</v>
      </c>
      <c r="I13" s="33" t="s">
        <v>45</v>
      </c>
      <c r="J13" s="28" t="s">
        <v>9</v>
      </c>
      <c r="K13" s="28">
        <v>241</v>
      </c>
      <c r="L13" s="34"/>
      <c r="M13" s="30">
        <v>2525</v>
      </c>
      <c r="N13" s="35"/>
      <c r="O13" s="36" t="s">
        <v>48</v>
      </c>
      <c r="P13" s="52">
        <v>7685267.78</v>
      </c>
      <c r="Q13" s="54">
        <f t="shared" si="14"/>
        <v>320219</v>
      </c>
      <c r="R13" s="54">
        <f t="shared" si="0"/>
        <v>640439</v>
      </c>
      <c r="S13" s="54">
        <f t="shared" si="1"/>
        <v>640439</v>
      </c>
      <c r="T13" s="55">
        <f t="shared" si="2"/>
        <v>0.21</v>
      </c>
      <c r="U13" s="54">
        <f t="shared" si="3"/>
        <v>640439</v>
      </c>
      <c r="V13" s="54">
        <f t="shared" si="4"/>
        <v>960658.5</v>
      </c>
      <c r="W13" s="54">
        <f t="shared" si="5"/>
        <v>1473009.7</v>
      </c>
      <c r="X13" s="55">
        <f t="shared" si="6"/>
        <v>0.61</v>
      </c>
      <c r="Y13" s="54">
        <f t="shared" si="7"/>
        <v>160109.75</v>
      </c>
      <c r="Z13" s="54">
        <f t="shared" si="8"/>
        <v>160109.75</v>
      </c>
      <c r="AA13" s="54">
        <f t="shared" si="9"/>
        <v>640439</v>
      </c>
      <c r="AB13" s="55">
        <f t="shared" si="10"/>
        <v>0.73</v>
      </c>
      <c r="AC13" s="54">
        <f t="shared" si="11"/>
        <v>640439</v>
      </c>
      <c r="AD13" s="54">
        <f t="shared" si="12"/>
        <v>640439</v>
      </c>
      <c r="AE13" s="56">
        <f t="shared" si="13"/>
        <v>768527.0800000001</v>
      </c>
    </row>
    <row r="14" spans="2:31" ht="12.75">
      <c r="B14" s="61"/>
      <c r="D14" s="28">
        <v>906</v>
      </c>
      <c r="E14" s="29">
        <v>100000</v>
      </c>
      <c r="F14" s="30">
        <v>562</v>
      </c>
      <c r="G14" s="31"/>
      <c r="H14" s="32">
        <v>703</v>
      </c>
      <c r="I14" s="33" t="s">
        <v>45</v>
      </c>
      <c r="J14" s="28" t="s">
        <v>9</v>
      </c>
      <c r="K14" s="28">
        <v>241</v>
      </c>
      <c r="L14" s="34"/>
      <c r="M14" s="30">
        <v>2525</v>
      </c>
      <c r="N14" s="35"/>
      <c r="O14" s="36" t="s">
        <v>73</v>
      </c>
      <c r="P14" s="52">
        <v>43705085.03</v>
      </c>
      <c r="Q14" s="54">
        <f>ROUND(P14/12*0.5,0)</f>
        <v>1821045</v>
      </c>
      <c r="R14" s="54">
        <f>ROUND(P14/12,0)</f>
        <v>3642090</v>
      </c>
      <c r="S14" s="54">
        <f>+R14</f>
        <v>3642090</v>
      </c>
      <c r="T14" s="55">
        <f>ROUND((Q14+R14+S14)/P14,2)</f>
        <v>0.21</v>
      </c>
      <c r="U14" s="54">
        <f>+R14</f>
        <v>3642090</v>
      </c>
      <c r="V14" s="54">
        <f>+S14*1.5</f>
        <v>5463135</v>
      </c>
      <c r="W14" s="54">
        <f>+S14*2.3</f>
        <v>8376806.999999999</v>
      </c>
      <c r="X14" s="55">
        <f>ROUND((Q14+R14+S14+U14+V14+W14)/P14,2)</f>
        <v>0.61</v>
      </c>
      <c r="Y14" s="54">
        <f>+U14/4</f>
        <v>910522.5</v>
      </c>
      <c r="Z14" s="54">
        <f>+Y14</f>
        <v>910522.5</v>
      </c>
      <c r="AA14" s="54">
        <f>+U14</f>
        <v>3642090</v>
      </c>
      <c r="AB14" s="55">
        <f>ROUND((Q14+R14+S14+U14+V14+W14+Y14+Z14+AA14)/P14,2)</f>
        <v>0.73</v>
      </c>
      <c r="AC14" s="54">
        <f>+AA14</f>
        <v>3642090</v>
      </c>
      <c r="AD14" s="54">
        <f>+AA14</f>
        <v>3642090</v>
      </c>
      <c r="AE14" s="56">
        <f>+P14-Q14-R14-S14-U14-V14-W14-Y14-Z14-AA14-AC14-AD14</f>
        <v>4370513.030000001</v>
      </c>
    </row>
    <row r="15" spans="2:31" ht="12.75">
      <c r="B15" s="60" t="s">
        <v>52</v>
      </c>
      <c r="D15" s="28">
        <v>906</v>
      </c>
      <c r="E15" s="29">
        <v>100000</v>
      </c>
      <c r="F15" s="30">
        <v>562</v>
      </c>
      <c r="G15" s="31"/>
      <c r="H15" s="32">
        <v>703</v>
      </c>
      <c r="I15" s="33" t="s">
        <v>45</v>
      </c>
      <c r="J15" s="28" t="s">
        <v>9</v>
      </c>
      <c r="K15" s="28">
        <v>241</v>
      </c>
      <c r="L15" s="34"/>
      <c r="M15" s="30">
        <v>2525</v>
      </c>
      <c r="N15" s="35"/>
      <c r="O15" s="36" t="s">
        <v>48</v>
      </c>
      <c r="P15" s="52">
        <v>3314904.88</v>
      </c>
      <c r="Q15" s="54">
        <f t="shared" si="14"/>
        <v>138121</v>
      </c>
      <c r="R15" s="54">
        <f t="shared" si="0"/>
        <v>276242</v>
      </c>
      <c r="S15" s="54">
        <f t="shared" si="1"/>
        <v>276242</v>
      </c>
      <c r="T15" s="55">
        <f t="shared" si="2"/>
        <v>0.21</v>
      </c>
      <c r="U15" s="54">
        <f t="shared" si="3"/>
        <v>276242</v>
      </c>
      <c r="V15" s="54">
        <f t="shared" si="4"/>
        <v>414363</v>
      </c>
      <c r="W15" s="54">
        <f t="shared" si="5"/>
        <v>635356.6</v>
      </c>
      <c r="X15" s="55">
        <f t="shared" si="6"/>
        <v>0.61</v>
      </c>
      <c r="Y15" s="54">
        <f t="shared" si="7"/>
        <v>69060.5</v>
      </c>
      <c r="Z15" s="54">
        <f t="shared" si="8"/>
        <v>69060.5</v>
      </c>
      <c r="AA15" s="54">
        <f t="shared" si="9"/>
        <v>276242</v>
      </c>
      <c r="AB15" s="55">
        <f t="shared" si="10"/>
        <v>0.73</v>
      </c>
      <c r="AC15" s="54">
        <f t="shared" si="11"/>
        <v>276242</v>
      </c>
      <c r="AD15" s="54">
        <f t="shared" si="12"/>
        <v>276242</v>
      </c>
      <c r="AE15" s="56">
        <f t="shared" si="13"/>
        <v>331491.2799999998</v>
      </c>
    </row>
    <row r="16" spans="2:31" ht="12.75">
      <c r="B16" s="62"/>
      <c r="D16" s="28">
        <v>906</v>
      </c>
      <c r="E16" s="29">
        <v>100000</v>
      </c>
      <c r="F16" s="30">
        <v>562</v>
      </c>
      <c r="G16" s="31"/>
      <c r="H16" s="32">
        <v>703</v>
      </c>
      <c r="I16" s="33" t="s">
        <v>45</v>
      </c>
      <c r="J16" s="28" t="s">
        <v>9</v>
      </c>
      <c r="K16" s="28">
        <v>241</v>
      </c>
      <c r="L16" s="34"/>
      <c r="M16" s="30">
        <v>2525</v>
      </c>
      <c r="N16" s="35"/>
      <c r="O16" s="36" t="s">
        <v>73</v>
      </c>
      <c r="P16" s="52">
        <v>27889619.68</v>
      </c>
      <c r="Q16" s="54">
        <f aca="true" t="shared" si="15" ref="Q16:Q21">ROUND(P16/12*0.5,0)</f>
        <v>1162067</v>
      </c>
      <c r="R16" s="54">
        <f aca="true" t="shared" si="16" ref="R16:R21">ROUND(P16/12,0)</f>
        <v>2324135</v>
      </c>
      <c r="S16" s="54">
        <f aca="true" t="shared" si="17" ref="S16:S21">+R16</f>
        <v>2324135</v>
      </c>
      <c r="T16" s="55">
        <f aca="true" t="shared" si="18" ref="T16:T21">ROUND((Q16+R16+S16)/P16,2)</f>
        <v>0.21</v>
      </c>
      <c r="U16" s="54">
        <f aca="true" t="shared" si="19" ref="U16:U21">+R16</f>
        <v>2324135</v>
      </c>
      <c r="V16" s="54">
        <f aca="true" t="shared" si="20" ref="V16:V21">+S16*1.5</f>
        <v>3486202.5</v>
      </c>
      <c r="W16" s="54">
        <f aca="true" t="shared" si="21" ref="W16:W21">+S16*2.3</f>
        <v>5345510.5</v>
      </c>
      <c r="X16" s="55">
        <f aca="true" t="shared" si="22" ref="X16:X21">ROUND((Q16+R16+S16+U16+V16+W16)/P16,2)</f>
        <v>0.61</v>
      </c>
      <c r="Y16" s="54">
        <f aca="true" t="shared" si="23" ref="Y16:Y21">+U16/4</f>
        <v>581033.75</v>
      </c>
      <c r="Z16" s="54">
        <f aca="true" t="shared" si="24" ref="Z16:Z21">+Y16</f>
        <v>581033.75</v>
      </c>
      <c r="AA16" s="54">
        <f aca="true" t="shared" si="25" ref="AA16:AA21">+U16</f>
        <v>2324135</v>
      </c>
      <c r="AB16" s="55">
        <f aca="true" t="shared" si="26" ref="AB16:AB21">ROUND((Q16+R16+S16+U16+V16+W16+Y16+Z16+AA16)/P16,2)</f>
        <v>0.73</v>
      </c>
      <c r="AC16" s="54">
        <f aca="true" t="shared" si="27" ref="AC16:AC21">+AA16</f>
        <v>2324135</v>
      </c>
      <c r="AD16" s="54">
        <f aca="true" t="shared" si="28" ref="AD16:AD21">+AA16</f>
        <v>2324135</v>
      </c>
      <c r="AE16" s="56">
        <f aca="true" t="shared" si="29" ref="AE16:AE21">+P16-Q16-R16-S16-U16-V16-W16-Y16-Z16-AA16-AC16-AD16</f>
        <v>2788962.1799999997</v>
      </c>
    </row>
    <row r="17" spans="2:31" ht="12.75">
      <c r="B17" s="62"/>
      <c r="D17" s="28">
        <v>906</v>
      </c>
      <c r="E17" s="29">
        <v>100000</v>
      </c>
      <c r="F17" s="33" t="s">
        <v>74</v>
      </c>
      <c r="G17" s="33"/>
      <c r="H17" s="33" t="s">
        <v>75</v>
      </c>
      <c r="I17" s="33" t="s">
        <v>76</v>
      </c>
      <c r="J17" s="33" t="s">
        <v>9</v>
      </c>
      <c r="K17" s="33" t="s">
        <v>77</v>
      </c>
      <c r="L17" s="33"/>
      <c r="M17" s="33" t="s">
        <v>78</v>
      </c>
      <c r="N17" s="35"/>
      <c r="O17" s="57" t="s">
        <v>68</v>
      </c>
      <c r="P17" s="52">
        <v>1349205.58</v>
      </c>
      <c r="Q17" s="54">
        <f t="shared" si="15"/>
        <v>56217</v>
      </c>
      <c r="R17" s="54">
        <f t="shared" si="16"/>
        <v>112434</v>
      </c>
      <c r="S17" s="54">
        <f t="shared" si="17"/>
        <v>112434</v>
      </c>
      <c r="T17" s="55">
        <f t="shared" si="18"/>
        <v>0.21</v>
      </c>
      <c r="U17" s="54">
        <f t="shared" si="19"/>
        <v>112434</v>
      </c>
      <c r="V17" s="54">
        <f t="shared" si="20"/>
        <v>168651</v>
      </c>
      <c r="W17" s="54">
        <f t="shared" si="21"/>
        <v>258598.19999999998</v>
      </c>
      <c r="X17" s="55">
        <f t="shared" si="22"/>
        <v>0.61</v>
      </c>
      <c r="Y17" s="54">
        <f t="shared" si="23"/>
        <v>28108.5</v>
      </c>
      <c r="Z17" s="54">
        <f t="shared" si="24"/>
        <v>28108.5</v>
      </c>
      <c r="AA17" s="54">
        <f t="shared" si="25"/>
        <v>112434</v>
      </c>
      <c r="AB17" s="55">
        <f t="shared" si="26"/>
        <v>0.73</v>
      </c>
      <c r="AC17" s="54">
        <f t="shared" si="27"/>
        <v>112434</v>
      </c>
      <c r="AD17" s="54">
        <f t="shared" si="28"/>
        <v>112434</v>
      </c>
      <c r="AE17" s="56">
        <f t="shared" si="29"/>
        <v>134918.38000000012</v>
      </c>
    </row>
    <row r="18" spans="2:31" ht="12.75">
      <c r="B18" s="62"/>
      <c r="D18" s="28">
        <v>906</v>
      </c>
      <c r="E18" s="29">
        <v>100000</v>
      </c>
      <c r="F18" s="33" t="s">
        <v>74</v>
      </c>
      <c r="G18" s="33"/>
      <c r="H18" s="33" t="s">
        <v>75</v>
      </c>
      <c r="I18" s="33" t="s">
        <v>76</v>
      </c>
      <c r="J18" s="33" t="s">
        <v>9</v>
      </c>
      <c r="K18" s="33" t="s">
        <v>77</v>
      </c>
      <c r="L18" s="33"/>
      <c r="M18" s="33" t="s">
        <v>78</v>
      </c>
      <c r="N18" s="35"/>
      <c r="O18" s="57" t="s">
        <v>69</v>
      </c>
      <c r="P18" s="52">
        <v>12174437.95</v>
      </c>
      <c r="Q18" s="54">
        <f>ROUND(P18/12*0.5,0)</f>
        <v>507268</v>
      </c>
      <c r="R18" s="54">
        <f>ROUND(P18/12,0)</f>
        <v>1014536</v>
      </c>
      <c r="S18" s="54">
        <f>+R18</f>
        <v>1014536</v>
      </c>
      <c r="T18" s="55">
        <f>ROUND((Q18+R18+S18)/P18,2)</f>
        <v>0.21</v>
      </c>
      <c r="U18" s="54">
        <f>+R18</f>
        <v>1014536</v>
      </c>
      <c r="V18" s="54">
        <f>+S18*1.5</f>
        <v>1521804</v>
      </c>
      <c r="W18" s="54">
        <f>+S18*2.3</f>
        <v>2333432.8</v>
      </c>
      <c r="X18" s="55">
        <f>ROUND((Q18+R18+S18+U18+V18+W18)/P18,2)</f>
        <v>0.61</v>
      </c>
      <c r="Y18" s="54">
        <f>+U18/4</f>
        <v>253634</v>
      </c>
      <c r="Z18" s="54">
        <f>+Y18</f>
        <v>253634</v>
      </c>
      <c r="AA18" s="54">
        <f>+U18</f>
        <v>1014536</v>
      </c>
      <c r="AB18" s="55">
        <f>ROUND((Q18+R18+S18+U18+V18+W18+Y18+Z18+AA18)/P18,2)</f>
        <v>0.73</v>
      </c>
      <c r="AC18" s="54">
        <f>+AA18</f>
        <v>1014536</v>
      </c>
      <c r="AD18" s="54">
        <f>+AA18</f>
        <v>1014536</v>
      </c>
      <c r="AE18" s="56">
        <f>+P18-Q18-R18-S18-U18-V18-W18-Y18-Z18-AA18-AC18-AD18</f>
        <v>1217449.1499999994</v>
      </c>
    </row>
    <row r="19" spans="2:31" ht="12.75">
      <c r="B19" s="62"/>
      <c r="D19" s="28">
        <v>906</v>
      </c>
      <c r="E19" s="29">
        <v>100000</v>
      </c>
      <c r="F19" s="33" t="s">
        <v>74</v>
      </c>
      <c r="G19" s="33"/>
      <c r="H19" s="33" t="s">
        <v>75</v>
      </c>
      <c r="I19" s="33" t="s">
        <v>76</v>
      </c>
      <c r="J19" s="33" t="s">
        <v>9</v>
      </c>
      <c r="K19" s="33" t="s">
        <v>77</v>
      </c>
      <c r="L19" s="33"/>
      <c r="M19" s="33" t="s">
        <v>78</v>
      </c>
      <c r="N19" s="35"/>
      <c r="O19" s="57" t="s">
        <v>70</v>
      </c>
      <c r="P19" s="52">
        <v>1314096.92</v>
      </c>
      <c r="Q19" s="54">
        <f>ROUND(P19/12*0.5,0)</f>
        <v>54754</v>
      </c>
      <c r="R19" s="54">
        <f>ROUND(P19/12,0)</f>
        <v>109508</v>
      </c>
      <c r="S19" s="54">
        <f>+R19</f>
        <v>109508</v>
      </c>
      <c r="T19" s="55">
        <f>ROUND((Q19+R19+S19)/P19,2)</f>
        <v>0.21</v>
      </c>
      <c r="U19" s="54">
        <f>+R19</f>
        <v>109508</v>
      </c>
      <c r="V19" s="54">
        <f>+S19*1.5</f>
        <v>164262</v>
      </c>
      <c r="W19" s="54">
        <f>+S19*2.3</f>
        <v>251868.4</v>
      </c>
      <c r="X19" s="55">
        <f>ROUND((Q19+R19+S19+U19+V19+W19)/P19,2)</f>
        <v>0.61</v>
      </c>
      <c r="Y19" s="54">
        <f>+U19/4</f>
        <v>27377</v>
      </c>
      <c r="Z19" s="54">
        <f>+Y19</f>
        <v>27377</v>
      </c>
      <c r="AA19" s="54">
        <f>+U19</f>
        <v>109508</v>
      </c>
      <c r="AB19" s="55">
        <f>ROUND((Q19+R19+S19+U19+V19+W19+Y19+Z19+AA19)/P19,2)</f>
        <v>0.73</v>
      </c>
      <c r="AC19" s="54">
        <f>+AA19</f>
        <v>109508</v>
      </c>
      <c r="AD19" s="54">
        <f>+AA19</f>
        <v>109508</v>
      </c>
      <c r="AE19" s="56">
        <f>+P19-Q19-R19-S19-U19-V19-W19-Y19-Z19-AA19-AC19-AD19</f>
        <v>131410.5199999999</v>
      </c>
    </row>
    <row r="20" spans="2:31" ht="12.75">
      <c r="B20" s="62"/>
      <c r="D20" s="28">
        <v>906</v>
      </c>
      <c r="E20" s="29">
        <v>100000</v>
      </c>
      <c r="F20" s="33" t="s">
        <v>74</v>
      </c>
      <c r="G20" s="33"/>
      <c r="H20" s="33" t="s">
        <v>75</v>
      </c>
      <c r="I20" s="33" t="s">
        <v>76</v>
      </c>
      <c r="J20" s="33" t="s">
        <v>9</v>
      </c>
      <c r="K20" s="33" t="s">
        <v>77</v>
      </c>
      <c r="L20" s="33"/>
      <c r="M20" s="33" t="s">
        <v>78</v>
      </c>
      <c r="N20" s="35"/>
      <c r="O20" s="57" t="s">
        <v>71</v>
      </c>
      <c r="P20" s="52">
        <v>1923782.89</v>
      </c>
      <c r="Q20" s="54">
        <f>ROUND(P20/12*0.5,0)</f>
        <v>80158</v>
      </c>
      <c r="R20" s="54">
        <f>ROUND(P20/12,0)</f>
        <v>160315</v>
      </c>
      <c r="S20" s="54">
        <f>+R20</f>
        <v>160315</v>
      </c>
      <c r="T20" s="55">
        <f>ROUND((Q20+R20+S20)/P20,2)</f>
        <v>0.21</v>
      </c>
      <c r="U20" s="54">
        <f>+R20</f>
        <v>160315</v>
      </c>
      <c r="V20" s="54">
        <f>+S20*1.5</f>
        <v>240472.5</v>
      </c>
      <c r="W20" s="54">
        <f>+S20*2.3</f>
        <v>368724.5</v>
      </c>
      <c r="X20" s="55">
        <f>ROUND((Q20+R20+S20+U20+V20+W20)/P20,2)</f>
        <v>0.61</v>
      </c>
      <c r="Y20" s="54">
        <f>+U20/4</f>
        <v>40078.75</v>
      </c>
      <c r="Z20" s="54">
        <f>+Y20</f>
        <v>40078.75</v>
      </c>
      <c r="AA20" s="54">
        <f>+U20</f>
        <v>160315</v>
      </c>
      <c r="AB20" s="55">
        <f>ROUND((Q20+R20+S20+U20+V20+W20+Y20+Z20+AA20)/P20,2)</f>
        <v>0.73</v>
      </c>
      <c r="AC20" s="54">
        <f>+AA20</f>
        <v>160315</v>
      </c>
      <c r="AD20" s="54">
        <f>+AA20</f>
        <v>160315</v>
      </c>
      <c r="AE20" s="56">
        <f>+P20-Q20-R20-S20-U20-V20-W20-Y20-Z20-AA20-AC20-AD20</f>
        <v>192380.3899999999</v>
      </c>
    </row>
    <row r="21" spans="2:31" ht="12.75">
      <c r="B21" s="61"/>
      <c r="D21" s="28">
        <v>906</v>
      </c>
      <c r="E21" s="29">
        <v>100000</v>
      </c>
      <c r="F21" s="33" t="s">
        <v>74</v>
      </c>
      <c r="G21" s="33"/>
      <c r="H21" s="33" t="s">
        <v>75</v>
      </c>
      <c r="I21" s="33" t="s">
        <v>76</v>
      </c>
      <c r="J21" s="33" t="s">
        <v>9</v>
      </c>
      <c r="K21" s="33" t="s">
        <v>77</v>
      </c>
      <c r="L21" s="33"/>
      <c r="M21" s="33" t="s">
        <v>78</v>
      </c>
      <c r="N21" s="35"/>
      <c r="O21" s="57" t="s">
        <v>72</v>
      </c>
      <c r="P21" s="52">
        <v>8238476.66</v>
      </c>
      <c r="Q21" s="54">
        <f t="shared" si="15"/>
        <v>343270</v>
      </c>
      <c r="R21" s="54">
        <f t="shared" si="16"/>
        <v>686540</v>
      </c>
      <c r="S21" s="54">
        <f t="shared" si="17"/>
        <v>686540</v>
      </c>
      <c r="T21" s="55">
        <f t="shared" si="18"/>
        <v>0.21</v>
      </c>
      <c r="U21" s="54">
        <f t="shared" si="19"/>
        <v>686540</v>
      </c>
      <c r="V21" s="54">
        <f t="shared" si="20"/>
        <v>1029810</v>
      </c>
      <c r="W21" s="54">
        <f t="shared" si="21"/>
        <v>1579041.9999999998</v>
      </c>
      <c r="X21" s="55">
        <f t="shared" si="22"/>
        <v>0.61</v>
      </c>
      <c r="Y21" s="54">
        <f t="shared" si="23"/>
        <v>171635</v>
      </c>
      <c r="Z21" s="54">
        <f t="shared" si="24"/>
        <v>171635</v>
      </c>
      <c r="AA21" s="54">
        <f t="shared" si="25"/>
        <v>686540</v>
      </c>
      <c r="AB21" s="55">
        <f t="shared" si="26"/>
        <v>0.73</v>
      </c>
      <c r="AC21" s="54">
        <f t="shared" si="27"/>
        <v>686540</v>
      </c>
      <c r="AD21" s="54">
        <f t="shared" si="28"/>
        <v>686540</v>
      </c>
      <c r="AE21" s="56">
        <f t="shared" si="29"/>
        <v>823844.6600000001</v>
      </c>
    </row>
    <row r="22" spans="2:31" ht="12.75">
      <c r="B22" s="58" t="s">
        <v>53</v>
      </c>
      <c r="D22" s="28">
        <v>906</v>
      </c>
      <c r="E22" s="29">
        <v>100000</v>
      </c>
      <c r="F22" s="30">
        <v>562</v>
      </c>
      <c r="G22" s="31"/>
      <c r="H22" s="32">
        <v>703</v>
      </c>
      <c r="I22" s="33" t="s">
        <v>45</v>
      </c>
      <c r="J22" s="28" t="s">
        <v>9</v>
      </c>
      <c r="K22" s="28">
        <v>241</v>
      </c>
      <c r="L22" s="34"/>
      <c r="M22" s="30">
        <v>2525</v>
      </c>
      <c r="N22" s="35"/>
      <c r="O22" s="36" t="s">
        <v>46</v>
      </c>
      <c r="P22" s="52">
        <v>328557.53</v>
      </c>
      <c r="Q22" s="54">
        <f t="shared" si="14"/>
        <v>13690</v>
      </c>
      <c r="R22" s="54">
        <f t="shared" si="0"/>
        <v>27380</v>
      </c>
      <c r="S22" s="54">
        <f t="shared" si="1"/>
        <v>27380</v>
      </c>
      <c r="T22" s="55">
        <f t="shared" si="2"/>
        <v>0.21</v>
      </c>
      <c r="U22" s="54">
        <f t="shared" si="3"/>
        <v>27380</v>
      </c>
      <c r="V22" s="54">
        <f t="shared" si="4"/>
        <v>41070</v>
      </c>
      <c r="W22" s="54">
        <f t="shared" si="5"/>
        <v>62973.99999999999</v>
      </c>
      <c r="X22" s="55">
        <f t="shared" si="6"/>
        <v>0.61</v>
      </c>
      <c r="Y22" s="54">
        <f t="shared" si="7"/>
        <v>6845</v>
      </c>
      <c r="Z22" s="54">
        <f t="shared" si="8"/>
        <v>6845</v>
      </c>
      <c r="AA22" s="54">
        <f t="shared" si="9"/>
        <v>27380</v>
      </c>
      <c r="AB22" s="55">
        <f t="shared" si="10"/>
        <v>0.73</v>
      </c>
      <c r="AC22" s="54">
        <f t="shared" si="11"/>
        <v>27380</v>
      </c>
      <c r="AD22" s="54">
        <f t="shared" si="12"/>
        <v>27380</v>
      </c>
      <c r="AE22" s="56">
        <f t="shared" si="13"/>
        <v>32853.53000000003</v>
      </c>
    </row>
    <row r="23" spans="2:31" ht="12.75">
      <c r="B23" s="58"/>
      <c r="D23" s="28">
        <v>906</v>
      </c>
      <c r="E23" s="29">
        <v>100000</v>
      </c>
      <c r="F23" s="30">
        <v>562</v>
      </c>
      <c r="G23" s="31"/>
      <c r="H23" s="32">
        <v>703</v>
      </c>
      <c r="I23" s="33" t="s">
        <v>45</v>
      </c>
      <c r="J23" s="28" t="s">
        <v>9</v>
      </c>
      <c r="K23" s="28">
        <v>241</v>
      </c>
      <c r="L23" s="34"/>
      <c r="M23" s="30">
        <v>2525</v>
      </c>
      <c r="N23" s="35"/>
      <c r="O23" s="36" t="s">
        <v>47</v>
      </c>
      <c r="P23" s="52">
        <v>2113222.26</v>
      </c>
      <c r="Q23" s="54">
        <f t="shared" si="14"/>
        <v>88051</v>
      </c>
      <c r="R23" s="54">
        <f t="shared" si="0"/>
        <v>176102</v>
      </c>
      <c r="S23" s="54">
        <f t="shared" si="1"/>
        <v>176102</v>
      </c>
      <c r="T23" s="55">
        <f t="shared" si="2"/>
        <v>0.21</v>
      </c>
      <c r="U23" s="54">
        <f t="shared" si="3"/>
        <v>176102</v>
      </c>
      <c r="V23" s="54">
        <f t="shared" si="4"/>
        <v>264153</v>
      </c>
      <c r="W23" s="54">
        <f t="shared" si="5"/>
        <v>405034.6</v>
      </c>
      <c r="X23" s="55">
        <f t="shared" si="6"/>
        <v>0.61</v>
      </c>
      <c r="Y23" s="54">
        <f t="shared" si="7"/>
        <v>44025.5</v>
      </c>
      <c r="Z23" s="54">
        <f t="shared" si="8"/>
        <v>44025.5</v>
      </c>
      <c r="AA23" s="54">
        <f t="shared" si="9"/>
        <v>176102</v>
      </c>
      <c r="AB23" s="55">
        <f t="shared" si="10"/>
        <v>0.73</v>
      </c>
      <c r="AC23" s="54">
        <f t="shared" si="11"/>
        <v>176102</v>
      </c>
      <c r="AD23" s="54">
        <f t="shared" si="12"/>
        <v>176102</v>
      </c>
      <c r="AE23" s="56">
        <f t="shared" si="13"/>
        <v>211320.6599999998</v>
      </c>
    </row>
    <row r="24" spans="2:31" ht="12.75">
      <c r="B24" s="58"/>
      <c r="D24" s="28">
        <v>906</v>
      </c>
      <c r="E24" s="29">
        <v>100000</v>
      </c>
      <c r="F24" s="30">
        <v>562</v>
      </c>
      <c r="G24" s="31"/>
      <c r="H24" s="32">
        <v>703</v>
      </c>
      <c r="I24" s="33" t="s">
        <v>45</v>
      </c>
      <c r="J24" s="28" t="s">
        <v>9</v>
      </c>
      <c r="K24" s="28">
        <v>241</v>
      </c>
      <c r="L24" s="34"/>
      <c r="M24" s="30">
        <v>2525</v>
      </c>
      <c r="N24" s="35"/>
      <c r="O24" s="36" t="s">
        <v>49</v>
      </c>
      <c r="P24" s="52">
        <v>55518754.53</v>
      </c>
      <c r="Q24" s="54">
        <f t="shared" si="14"/>
        <v>2313281</v>
      </c>
      <c r="R24" s="54">
        <f t="shared" si="0"/>
        <v>4626563</v>
      </c>
      <c r="S24" s="54">
        <f t="shared" si="1"/>
        <v>4626563</v>
      </c>
      <c r="T24" s="55">
        <f t="shared" si="2"/>
        <v>0.21</v>
      </c>
      <c r="U24" s="54">
        <f t="shared" si="3"/>
        <v>4626563</v>
      </c>
      <c r="V24" s="54">
        <f t="shared" si="4"/>
        <v>6939844.5</v>
      </c>
      <c r="W24" s="54">
        <f t="shared" si="5"/>
        <v>10641094.899999999</v>
      </c>
      <c r="X24" s="55">
        <f t="shared" si="6"/>
        <v>0.61</v>
      </c>
      <c r="Y24" s="54">
        <f t="shared" si="7"/>
        <v>1156640.75</v>
      </c>
      <c r="Z24" s="54">
        <f t="shared" si="8"/>
        <v>1156640.75</v>
      </c>
      <c r="AA24" s="54">
        <f t="shared" si="9"/>
        <v>4626563</v>
      </c>
      <c r="AB24" s="55">
        <f t="shared" si="10"/>
        <v>0.73</v>
      </c>
      <c r="AC24" s="54">
        <f t="shared" si="11"/>
        <v>4626563</v>
      </c>
      <c r="AD24" s="54">
        <f t="shared" si="12"/>
        <v>4626563</v>
      </c>
      <c r="AE24" s="56">
        <f t="shared" si="13"/>
        <v>5551874.630000003</v>
      </c>
    </row>
    <row r="25" spans="2:31" ht="12.75">
      <c r="B25" s="58"/>
      <c r="D25" s="28">
        <v>906</v>
      </c>
      <c r="E25" s="29">
        <v>100000</v>
      </c>
      <c r="F25" s="30">
        <v>562</v>
      </c>
      <c r="G25" s="31"/>
      <c r="H25" s="32">
        <v>703</v>
      </c>
      <c r="I25" s="33" t="s">
        <v>45</v>
      </c>
      <c r="J25" s="28" t="s">
        <v>9</v>
      </c>
      <c r="K25" s="28">
        <v>241</v>
      </c>
      <c r="L25" s="34"/>
      <c r="M25" s="30">
        <v>2525</v>
      </c>
      <c r="N25" s="35"/>
      <c r="O25" s="36" t="s">
        <v>30</v>
      </c>
      <c r="P25" s="52">
        <v>169448.16</v>
      </c>
      <c r="Q25" s="54"/>
      <c r="R25" s="54"/>
      <c r="S25" s="54"/>
      <c r="T25" s="55">
        <f>ROUND((Q25+R25+S25)/P25,2)</f>
        <v>0</v>
      </c>
      <c r="U25" s="54">
        <v>42362.04</v>
      </c>
      <c r="V25" s="54">
        <f>+U25</f>
        <v>42362.04</v>
      </c>
      <c r="W25" s="54"/>
      <c r="X25" s="55">
        <f t="shared" si="6"/>
        <v>0.5</v>
      </c>
      <c r="Y25" s="54">
        <f>+V25</f>
        <v>42362.04</v>
      </c>
      <c r="Z25" s="54"/>
      <c r="AA25" s="54"/>
      <c r="AB25" s="55">
        <f t="shared" si="10"/>
        <v>0.75</v>
      </c>
      <c r="AC25" s="54"/>
      <c r="AD25" s="54">
        <v>42362.04</v>
      </c>
      <c r="AE25" s="56">
        <f t="shared" si="13"/>
        <v>0</v>
      </c>
    </row>
    <row r="26" spans="1:31" ht="12.75" customHeight="1">
      <c r="A26" s="41" t="s">
        <v>42</v>
      </c>
      <c r="B26" s="58" t="s">
        <v>43</v>
      </c>
      <c r="C26" s="41"/>
      <c r="D26" s="28">
        <v>906</v>
      </c>
      <c r="E26" s="29">
        <v>100000</v>
      </c>
      <c r="F26" s="30">
        <v>87</v>
      </c>
      <c r="G26" s="31"/>
      <c r="H26" s="32">
        <v>709</v>
      </c>
      <c r="I26" s="33" t="s">
        <v>32</v>
      </c>
      <c r="J26" s="28" t="s">
        <v>9</v>
      </c>
      <c r="K26" s="28">
        <v>241</v>
      </c>
      <c r="L26" s="34"/>
      <c r="M26" s="30">
        <v>2527</v>
      </c>
      <c r="N26" s="35"/>
      <c r="O26" s="36" t="s">
        <v>33</v>
      </c>
      <c r="P26" s="52">
        <v>1884252.75</v>
      </c>
      <c r="Q26" s="54">
        <f t="shared" si="14"/>
        <v>78511</v>
      </c>
      <c r="R26" s="54">
        <f aca="true" t="shared" si="30" ref="R26:R32">ROUND(P26/12,0)</f>
        <v>157021</v>
      </c>
      <c r="S26" s="54">
        <f aca="true" t="shared" si="31" ref="S26:S32">+R26</f>
        <v>157021</v>
      </c>
      <c r="T26" s="55">
        <f aca="true" t="shared" si="32" ref="T26:T33">ROUND((Q26+R26+S26)/P26,2)</f>
        <v>0.21</v>
      </c>
      <c r="U26" s="54">
        <f aca="true" t="shared" si="33" ref="U26:U32">+R26</f>
        <v>157021</v>
      </c>
      <c r="V26" s="54">
        <f aca="true" t="shared" si="34" ref="V26:V32">+S26*1.5</f>
        <v>235531.5</v>
      </c>
      <c r="W26" s="54">
        <f aca="true" t="shared" si="35" ref="W26:W32">+S26*2.3</f>
        <v>361148.3</v>
      </c>
      <c r="X26" s="55">
        <f aca="true" t="shared" si="36" ref="X26:X33">ROUND((Q26+R26+S26+U26+V26+W26)/P26,2)</f>
        <v>0.61</v>
      </c>
      <c r="Y26" s="54">
        <f aca="true" t="shared" si="37" ref="Y26:Y32">+U26/4</f>
        <v>39255.25</v>
      </c>
      <c r="Z26" s="54">
        <f aca="true" t="shared" si="38" ref="Z26:Z32">+Y26</f>
        <v>39255.25</v>
      </c>
      <c r="AA26" s="54">
        <f aca="true" t="shared" si="39" ref="AA26:AA32">+U26</f>
        <v>157021</v>
      </c>
      <c r="AB26" s="55">
        <f aca="true" t="shared" si="40" ref="AB26:AB33">ROUND((Q26+R26+S26+U26+V26+W26+Y26+Z26+AA26)/P26,2)</f>
        <v>0.73</v>
      </c>
      <c r="AC26" s="54">
        <f aca="true" t="shared" si="41" ref="AC26:AC33">+AA26</f>
        <v>157021</v>
      </c>
      <c r="AD26" s="54">
        <f aca="true" t="shared" si="42" ref="AD26:AD32">+AA26</f>
        <v>157021</v>
      </c>
      <c r="AE26" s="56">
        <f t="shared" si="13"/>
        <v>188425.44999999995</v>
      </c>
    </row>
    <row r="27" spans="2:31" ht="12.75">
      <c r="B27" s="58"/>
      <c r="D27" s="28">
        <v>906</v>
      </c>
      <c r="E27" s="29">
        <v>100000</v>
      </c>
      <c r="F27" s="30">
        <v>87</v>
      </c>
      <c r="G27" s="31"/>
      <c r="H27" s="32">
        <v>709</v>
      </c>
      <c r="I27" s="33" t="s">
        <v>32</v>
      </c>
      <c r="J27" s="28" t="s">
        <v>9</v>
      </c>
      <c r="K27" s="28">
        <v>241</v>
      </c>
      <c r="L27" s="34"/>
      <c r="M27" s="30">
        <v>2527</v>
      </c>
      <c r="N27" s="35"/>
      <c r="O27" s="36" t="s">
        <v>34</v>
      </c>
      <c r="P27" s="52">
        <v>5659569.48</v>
      </c>
      <c r="Q27" s="54">
        <f t="shared" si="14"/>
        <v>235815</v>
      </c>
      <c r="R27" s="54">
        <f t="shared" si="30"/>
        <v>471631</v>
      </c>
      <c r="S27" s="54">
        <f t="shared" si="31"/>
        <v>471631</v>
      </c>
      <c r="T27" s="55">
        <f t="shared" si="32"/>
        <v>0.21</v>
      </c>
      <c r="U27" s="54">
        <f t="shared" si="33"/>
        <v>471631</v>
      </c>
      <c r="V27" s="54">
        <f t="shared" si="34"/>
        <v>707446.5</v>
      </c>
      <c r="W27" s="54">
        <f t="shared" si="35"/>
        <v>1084751.2999999998</v>
      </c>
      <c r="X27" s="55">
        <f t="shared" si="36"/>
        <v>0.61</v>
      </c>
      <c r="Y27" s="54">
        <f t="shared" si="37"/>
        <v>117907.75</v>
      </c>
      <c r="Z27" s="54">
        <f t="shared" si="38"/>
        <v>117907.75</v>
      </c>
      <c r="AA27" s="54">
        <f t="shared" si="39"/>
        <v>471631</v>
      </c>
      <c r="AB27" s="55">
        <f t="shared" si="40"/>
        <v>0.73</v>
      </c>
      <c r="AC27" s="54">
        <f t="shared" si="41"/>
        <v>471631</v>
      </c>
      <c r="AD27" s="54">
        <f t="shared" si="42"/>
        <v>471631</v>
      </c>
      <c r="AE27" s="56">
        <f t="shared" si="13"/>
        <v>565955.1800000006</v>
      </c>
    </row>
    <row r="28" spans="2:31" ht="12.75">
      <c r="B28" s="58"/>
      <c r="D28" s="28">
        <v>906</v>
      </c>
      <c r="E28" s="29">
        <v>100000</v>
      </c>
      <c r="F28" s="30">
        <v>87</v>
      </c>
      <c r="G28" s="31"/>
      <c r="H28" s="32">
        <v>709</v>
      </c>
      <c r="I28" s="33" t="s">
        <v>32</v>
      </c>
      <c r="J28" s="28" t="s">
        <v>9</v>
      </c>
      <c r="K28" s="28">
        <v>241</v>
      </c>
      <c r="L28" s="34"/>
      <c r="M28" s="30">
        <v>2527</v>
      </c>
      <c r="N28" s="35"/>
      <c r="O28" s="36" t="s">
        <v>35</v>
      </c>
      <c r="P28" s="52">
        <v>2339052.07</v>
      </c>
      <c r="Q28" s="54">
        <f t="shared" si="14"/>
        <v>97461</v>
      </c>
      <c r="R28" s="54">
        <f t="shared" si="30"/>
        <v>194921</v>
      </c>
      <c r="S28" s="54">
        <f t="shared" si="31"/>
        <v>194921</v>
      </c>
      <c r="T28" s="55">
        <f t="shared" si="32"/>
        <v>0.21</v>
      </c>
      <c r="U28" s="54">
        <f t="shared" si="33"/>
        <v>194921</v>
      </c>
      <c r="V28" s="54">
        <f t="shared" si="34"/>
        <v>292381.5</v>
      </c>
      <c r="W28" s="54">
        <f t="shared" si="35"/>
        <v>448318.3</v>
      </c>
      <c r="X28" s="55">
        <f t="shared" si="36"/>
        <v>0.61</v>
      </c>
      <c r="Y28" s="54">
        <f t="shared" si="37"/>
        <v>48730.25</v>
      </c>
      <c r="Z28" s="54">
        <f t="shared" si="38"/>
        <v>48730.25</v>
      </c>
      <c r="AA28" s="54">
        <f t="shared" si="39"/>
        <v>194921</v>
      </c>
      <c r="AB28" s="55">
        <f t="shared" si="40"/>
        <v>0.73</v>
      </c>
      <c r="AC28" s="54">
        <f t="shared" si="41"/>
        <v>194921</v>
      </c>
      <c r="AD28" s="54">
        <f t="shared" si="42"/>
        <v>194921</v>
      </c>
      <c r="AE28" s="56">
        <f t="shared" si="13"/>
        <v>233904.7699999998</v>
      </c>
    </row>
    <row r="29" spans="2:31" ht="12.75">
      <c r="B29" s="58"/>
      <c r="D29" s="28">
        <v>906</v>
      </c>
      <c r="E29" s="29">
        <v>100000</v>
      </c>
      <c r="F29" s="30">
        <v>87</v>
      </c>
      <c r="G29" s="31"/>
      <c r="H29" s="32">
        <v>709</v>
      </c>
      <c r="I29" s="33" t="s">
        <v>32</v>
      </c>
      <c r="J29" s="28" t="s">
        <v>9</v>
      </c>
      <c r="K29" s="28">
        <v>241</v>
      </c>
      <c r="L29" s="34"/>
      <c r="M29" s="30">
        <v>2527</v>
      </c>
      <c r="N29" s="35"/>
      <c r="O29" s="36" t="s">
        <v>36</v>
      </c>
      <c r="P29" s="52">
        <v>3378881.99</v>
      </c>
      <c r="Q29" s="54">
        <f t="shared" si="14"/>
        <v>140787</v>
      </c>
      <c r="R29" s="54">
        <f t="shared" si="30"/>
        <v>281573</v>
      </c>
      <c r="S29" s="54">
        <f t="shared" si="31"/>
        <v>281573</v>
      </c>
      <c r="T29" s="55">
        <f t="shared" si="32"/>
        <v>0.21</v>
      </c>
      <c r="U29" s="54">
        <f t="shared" si="33"/>
        <v>281573</v>
      </c>
      <c r="V29" s="54">
        <f t="shared" si="34"/>
        <v>422359.5</v>
      </c>
      <c r="W29" s="54">
        <f t="shared" si="35"/>
        <v>647617.8999999999</v>
      </c>
      <c r="X29" s="55">
        <f t="shared" si="36"/>
        <v>0.61</v>
      </c>
      <c r="Y29" s="54">
        <f t="shared" si="37"/>
        <v>70393.25</v>
      </c>
      <c r="Z29" s="54">
        <f t="shared" si="38"/>
        <v>70393.25</v>
      </c>
      <c r="AA29" s="54">
        <f t="shared" si="39"/>
        <v>281573</v>
      </c>
      <c r="AB29" s="55">
        <f t="shared" si="40"/>
        <v>0.73</v>
      </c>
      <c r="AC29" s="54">
        <f t="shared" si="41"/>
        <v>281573</v>
      </c>
      <c r="AD29" s="54">
        <f t="shared" si="42"/>
        <v>281573</v>
      </c>
      <c r="AE29" s="56">
        <f t="shared" si="13"/>
        <v>337893.0900000003</v>
      </c>
    </row>
    <row r="30" spans="2:31" ht="12.75" hidden="1">
      <c r="B30" s="58" t="s">
        <v>44</v>
      </c>
      <c r="D30" s="28">
        <v>906</v>
      </c>
      <c r="E30" s="29">
        <v>100000</v>
      </c>
      <c r="F30" s="30">
        <v>87</v>
      </c>
      <c r="G30" s="31"/>
      <c r="H30" s="32">
        <v>709</v>
      </c>
      <c r="I30" s="33" t="s">
        <v>37</v>
      </c>
      <c r="J30" s="28" t="s">
        <v>38</v>
      </c>
      <c r="K30" s="28">
        <v>241</v>
      </c>
      <c r="L30" s="34"/>
      <c r="M30" s="30">
        <v>2527</v>
      </c>
      <c r="N30" s="35"/>
      <c r="O30" s="36" t="s">
        <v>39</v>
      </c>
      <c r="P30" s="52"/>
      <c r="Q30" s="54">
        <f t="shared" si="14"/>
        <v>0</v>
      </c>
      <c r="R30" s="54">
        <f t="shared" si="30"/>
        <v>0</v>
      </c>
      <c r="S30" s="54">
        <f t="shared" si="31"/>
        <v>0</v>
      </c>
      <c r="T30" s="55" t="e">
        <f t="shared" si="32"/>
        <v>#DIV/0!</v>
      </c>
      <c r="U30" s="54">
        <f t="shared" si="33"/>
        <v>0</v>
      </c>
      <c r="V30" s="54">
        <f t="shared" si="34"/>
        <v>0</v>
      </c>
      <c r="W30" s="54">
        <f t="shared" si="35"/>
        <v>0</v>
      </c>
      <c r="X30" s="55" t="e">
        <f t="shared" si="36"/>
        <v>#DIV/0!</v>
      </c>
      <c r="Y30" s="54">
        <f t="shared" si="37"/>
        <v>0</v>
      </c>
      <c r="Z30" s="54">
        <f t="shared" si="38"/>
        <v>0</v>
      </c>
      <c r="AA30" s="54">
        <f t="shared" si="39"/>
        <v>0</v>
      </c>
      <c r="AB30" s="55" t="e">
        <f t="shared" si="40"/>
        <v>#DIV/0!</v>
      </c>
      <c r="AC30" s="54">
        <f t="shared" si="41"/>
        <v>0</v>
      </c>
      <c r="AD30" s="54">
        <f t="shared" si="42"/>
        <v>0</v>
      </c>
      <c r="AE30" s="56">
        <f t="shared" si="13"/>
        <v>0</v>
      </c>
    </row>
    <row r="31" spans="2:31" ht="12.75">
      <c r="B31" s="58"/>
      <c r="D31" s="28">
        <v>906</v>
      </c>
      <c r="E31" s="29">
        <v>100000</v>
      </c>
      <c r="F31" s="30">
        <v>87</v>
      </c>
      <c r="G31" s="31"/>
      <c r="H31" s="32">
        <v>709</v>
      </c>
      <c r="I31" s="33" t="s">
        <v>37</v>
      </c>
      <c r="J31" s="28" t="s">
        <v>38</v>
      </c>
      <c r="K31" s="28">
        <v>241</v>
      </c>
      <c r="L31" s="34"/>
      <c r="M31" s="30">
        <v>2527</v>
      </c>
      <c r="N31" s="35"/>
      <c r="O31" s="36" t="s">
        <v>40</v>
      </c>
      <c r="P31" s="52">
        <v>8890382.53</v>
      </c>
      <c r="Q31" s="54">
        <f t="shared" si="14"/>
        <v>370433</v>
      </c>
      <c r="R31" s="54">
        <f t="shared" si="30"/>
        <v>740865</v>
      </c>
      <c r="S31" s="54">
        <f t="shared" si="31"/>
        <v>740865</v>
      </c>
      <c r="T31" s="55">
        <f t="shared" si="32"/>
        <v>0.21</v>
      </c>
      <c r="U31" s="54">
        <f t="shared" si="33"/>
        <v>740865</v>
      </c>
      <c r="V31" s="54">
        <f t="shared" si="34"/>
        <v>1111297.5</v>
      </c>
      <c r="W31" s="54">
        <f t="shared" si="35"/>
        <v>1703989.4999999998</v>
      </c>
      <c r="X31" s="55">
        <f t="shared" si="36"/>
        <v>0.61</v>
      </c>
      <c r="Y31" s="54">
        <f t="shared" si="37"/>
        <v>185216.25</v>
      </c>
      <c r="Z31" s="54">
        <f t="shared" si="38"/>
        <v>185216.25</v>
      </c>
      <c r="AA31" s="54">
        <f t="shared" si="39"/>
        <v>740865</v>
      </c>
      <c r="AB31" s="55">
        <f t="shared" si="40"/>
        <v>0.73</v>
      </c>
      <c r="AC31" s="54">
        <f t="shared" si="41"/>
        <v>740865</v>
      </c>
      <c r="AD31" s="54">
        <f t="shared" si="42"/>
        <v>740865</v>
      </c>
      <c r="AE31" s="56">
        <f t="shared" si="13"/>
        <v>889040.0299999993</v>
      </c>
    </row>
    <row r="32" spans="2:31" ht="12.75">
      <c r="B32" s="58"/>
      <c r="D32" s="28">
        <v>906</v>
      </c>
      <c r="E32" s="29">
        <v>100000</v>
      </c>
      <c r="F32" s="30">
        <v>87</v>
      </c>
      <c r="G32" s="31"/>
      <c r="H32" s="32">
        <v>709</v>
      </c>
      <c r="I32" s="33" t="s">
        <v>37</v>
      </c>
      <c r="J32" s="28" t="s">
        <v>38</v>
      </c>
      <c r="K32" s="28">
        <v>241</v>
      </c>
      <c r="L32" s="34"/>
      <c r="M32" s="30">
        <v>2527</v>
      </c>
      <c r="N32" s="35"/>
      <c r="O32" s="36" t="s">
        <v>41</v>
      </c>
      <c r="P32" s="52">
        <v>791518.41</v>
      </c>
      <c r="Q32" s="54">
        <f t="shared" si="14"/>
        <v>32980</v>
      </c>
      <c r="R32" s="54">
        <f t="shared" si="30"/>
        <v>65960</v>
      </c>
      <c r="S32" s="54">
        <f t="shared" si="31"/>
        <v>65960</v>
      </c>
      <c r="T32" s="55">
        <f t="shared" si="32"/>
        <v>0.21</v>
      </c>
      <c r="U32" s="54">
        <f t="shared" si="33"/>
        <v>65960</v>
      </c>
      <c r="V32" s="54">
        <f t="shared" si="34"/>
        <v>98940</v>
      </c>
      <c r="W32" s="54">
        <f t="shared" si="35"/>
        <v>151708</v>
      </c>
      <c r="X32" s="55">
        <f t="shared" si="36"/>
        <v>0.61</v>
      </c>
      <c r="Y32" s="54">
        <f t="shared" si="37"/>
        <v>16490</v>
      </c>
      <c r="Z32" s="54">
        <f t="shared" si="38"/>
        <v>16490</v>
      </c>
      <c r="AA32" s="54">
        <f t="shared" si="39"/>
        <v>65960</v>
      </c>
      <c r="AB32" s="55">
        <f t="shared" si="40"/>
        <v>0.73</v>
      </c>
      <c r="AC32" s="54">
        <f t="shared" si="41"/>
        <v>65960</v>
      </c>
      <c r="AD32" s="54">
        <f t="shared" si="42"/>
        <v>65960</v>
      </c>
      <c r="AE32" s="56">
        <f t="shared" si="13"/>
        <v>79150.41000000003</v>
      </c>
    </row>
    <row r="33" spans="2:31" ht="12.75" hidden="1">
      <c r="B33" s="58"/>
      <c r="D33" s="28">
        <v>906</v>
      </c>
      <c r="E33" s="29">
        <v>100000</v>
      </c>
      <c r="F33" s="30">
        <v>87</v>
      </c>
      <c r="G33" s="31"/>
      <c r="H33" s="32">
        <v>709</v>
      </c>
      <c r="I33" s="33" t="s">
        <v>37</v>
      </c>
      <c r="J33" s="28" t="s">
        <v>38</v>
      </c>
      <c r="K33" s="28">
        <v>241</v>
      </c>
      <c r="L33" s="34"/>
      <c r="M33" s="30">
        <v>2527</v>
      </c>
      <c r="N33" s="35"/>
      <c r="O33" s="36" t="s">
        <v>30</v>
      </c>
      <c r="P33" s="52"/>
      <c r="Q33" s="54"/>
      <c r="R33" s="54"/>
      <c r="S33" s="54"/>
      <c r="T33" s="55" t="e">
        <f t="shared" si="32"/>
        <v>#DIV/0!</v>
      </c>
      <c r="U33" s="54">
        <v>20901</v>
      </c>
      <c r="V33" s="54">
        <v>20901</v>
      </c>
      <c r="W33" s="54"/>
      <c r="X33" s="54" t="e">
        <f t="shared" si="36"/>
        <v>#DIV/0!</v>
      </c>
      <c r="Y33" s="54">
        <f>+P33/4</f>
        <v>0</v>
      </c>
      <c r="Z33" s="54"/>
      <c r="AA33" s="54"/>
      <c r="AB33" s="55" t="e">
        <f t="shared" si="40"/>
        <v>#DIV/0!</v>
      </c>
      <c r="AC33" s="54">
        <f t="shared" si="41"/>
        <v>0</v>
      </c>
      <c r="AD33" s="54">
        <v>20901</v>
      </c>
      <c r="AE33" s="56">
        <f t="shared" si="13"/>
        <v>-62703</v>
      </c>
    </row>
    <row r="34" spans="1:31" ht="12.75" customHeight="1">
      <c r="A34" s="1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31" ht="12.75" customHeight="1" hidden="1">
      <c r="A35" s="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4" t="s">
        <v>55</v>
      </c>
      <c r="P35" s="45">
        <v>587204.15</v>
      </c>
      <c r="Q35" s="53">
        <f>+P10+P22</f>
        <v>587204.15</v>
      </c>
      <c r="R35" s="47">
        <f aca="true" t="shared" si="43" ref="R35:R46">+Q35-P35</f>
        <v>0</v>
      </c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31" ht="12.75" customHeight="1" hidden="1">
      <c r="A36" s="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 t="s">
        <v>56</v>
      </c>
      <c r="P36" s="45">
        <v>3688822.66</v>
      </c>
      <c r="Q36" s="53">
        <f>+P11+P23</f>
        <v>3688822.6599999997</v>
      </c>
      <c r="R36" s="47">
        <f t="shared" si="43"/>
        <v>0</v>
      </c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31" ht="12.75" customHeight="1" hidden="1">
      <c r="A37" s="1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 t="s">
        <v>57</v>
      </c>
      <c r="P37" s="45">
        <v>11000172.66</v>
      </c>
      <c r="Q37" s="53">
        <f>+P13+P15</f>
        <v>11000172.66</v>
      </c>
      <c r="R37" s="47">
        <f t="shared" si="43"/>
        <v>0</v>
      </c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:31" ht="12.75" customHeight="1" hidden="1">
      <c r="A38" s="1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 t="s">
        <v>58</v>
      </c>
      <c r="P38" s="45">
        <v>95629280.2</v>
      </c>
      <c r="Q38" s="53">
        <f>+P12+P24</f>
        <v>95629280.2</v>
      </c>
      <c r="R38" s="47">
        <f t="shared" si="43"/>
        <v>0</v>
      </c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:31" ht="12.75" customHeight="1" hidden="1">
      <c r="A39" s="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 t="s">
        <v>67</v>
      </c>
      <c r="P39" s="45">
        <v>71594924.55</v>
      </c>
      <c r="Q39" s="53">
        <f>+P14+P16</f>
        <v>71594704.71000001</v>
      </c>
      <c r="R39" s="47">
        <f t="shared" si="43"/>
        <v>-219.83999998867512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:31" ht="12.75" customHeight="1" hidden="1">
      <c r="A40" s="1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4" t="s">
        <v>68</v>
      </c>
      <c r="P40" s="45">
        <v>1349205.58</v>
      </c>
      <c r="Q40" s="53">
        <f>+P17</f>
        <v>1349205.58</v>
      </c>
      <c r="R40" s="47">
        <f t="shared" si="43"/>
        <v>0</v>
      </c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:31" ht="12.75" customHeight="1" hidden="1">
      <c r="A41" s="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4" t="s">
        <v>69</v>
      </c>
      <c r="P41" s="45">
        <v>12174437.95</v>
      </c>
      <c r="Q41" s="53">
        <f>+P18</f>
        <v>12174437.95</v>
      </c>
      <c r="R41" s="47">
        <f t="shared" si="43"/>
        <v>0</v>
      </c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:31" ht="12.75" customHeight="1" hidden="1">
      <c r="A42" s="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 t="s">
        <v>70</v>
      </c>
      <c r="P42" s="45">
        <v>1314096.92</v>
      </c>
      <c r="Q42" s="53">
        <f>+P19</f>
        <v>1314096.92</v>
      </c>
      <c r="R42" s="47">
        <f t="shared" si="43"/>
        <v>0</v>
      </c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:31" ht="12.75" customHeight="1" hidden="1">
      <c r="A43" s="1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4" t="s">
        <v>71</v>
      </c>
      <c r="P43" s="45">
        <v>1923782.89</v>
      </c>
      <c r="Q43" s="53">
        <f>+P20</f>
        <v>1923782.89</v>
      </c>
      <c r="R43" s="47">
        <f t="shared" si="43"/>
        <v>0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:31" ht="12.75" customHeight="1" hidden="1">
      <c r="A44" s="1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4" t="s">
        <v>72</v>
      </c>
      <c r="P44" s="45">
        <v>8238476.66</v>
      </c>
      <c r="Q44" s="53">
        <f>+P21</f>
        <v>8238476.66</v>
      </c>
      <c r="R44" s="47">
        <f t="shared" si="43"/>
        <v>0</v>
      </c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:31" ht="12.75" customHeight="1" hidden="1">
      <c r="A45" s="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 t="s">
        <v>59</v>
      </c>
      <c r="P45" s="45">
        <v>169448.16</v>
      </c>
      <c r="Q45" s="46">
        <f aca="true" t="shared" si="44" ref="Q45:Q53">+P25</f>
        <v>169448.16</v>
      </c>
      <c r="R45" s="47">
        <f t="shared" si="43"/>
        <v>0</v>
      </c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:31" ht="12.75" customHeight="1" hidden="1">
      <c r="A46" s="1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4" t="s">
        <v>60</v>
      </c>
      <c r="P46" s="45">
        <v>1884252.75</v>
      </c>
      <c r="Q46" s="46">
        <f t="shared" si="44"/>
        <v>1884252.75</v>
      </c>
      <c r="R46" s="47">
        <f t="shared" si="43"/>
        <v>0</v>
      </c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:31" ht="12.75" customHeight="1" hidden="1">
      <c r="A47" s="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4" t="s">
        <v>61</v>
      </c>
      <c r="P47" s="45">
        <v>5659569.48</v>
      </c>
      <c r="Q47" s="46">
        <f t="shared" si="44"/>
        <v>5659569.48</v>
      </c>
      <c r="R47" s="47">
        <f aca="true" t="shared" si="45" ref="R47:R53">+Q47-P47</f>
        <v>0</v>
      </c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:31" ht="12.75" customHeight="1" hidden="1">
      <c r="A48" s="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4" t="s">
        <v>62</v>
      </c>
      <c r="P48" s="45">
        <v>2339052.07</v>
      </c>
      <c r="Q48" s="46">
        <f t="shared" si="44"/>
        <v>2339052.07</v>
      </c>
      <c r="R48" s="47">
        <f t="shared" si="45"/>
        <v>0</v>
      </c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:31" ht="12.75" customHeight="1" hidden="1">
      <c r="A49" s="1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4" t="s">
        <v>63</v>
      </c>
      <c r="P49" s="45">
        <v>3378881.99</v>
      </c>
      <c r="Q49" s="46">
        <f t="shared" si="44"/>
        <v>3378881.99</v>
      </c>
      <c r="R49" s="47">
        <f t="shared" si="45"/>
        <v>0</v>
      </c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:31" ht="12.75" customHeight="1" hidden="1">
      <c r="A50" s="1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4" t="s">
        <v>64</v>
      </c>
      <c r="P50" s="45">
        <v>0</v>
      </c>
      <c r="Q50" s="46">
        <f>+P30</f>
        <v>0</v>
      </c>
      <c r="R50" s="47">
        <f t="shared" si="45"/>
        <v>0</v>
      </c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:31" ht="12.75" customHeight="1" hidden="1">
      <c r="A51" s="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 t="s">
        <v>65</v>
      </c>
      <c r="P51" s="45">
        <v>8890382.53</v>
      </c>
      <c r="Q51" s="46">
        <f t="shared" si="44"/>
        <v>8890382.53</v>
      </c>
      <c r="R51" s="47">
        <f t="shared" si="45"/>
        <v>0</v>
      </c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:31" ht="12.75" customHeight="1" hidden="1">
      <c r="A52" s="1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4" t="s">
        <v>66</v>
      </c>
      <c r="P52" s="45">
        <v>791518.41</v>
      </c>
      <c r="Q52" s="46">
        <f t="shared" si="44"/>
        <v>791518.41</v>
      </c>
      <c r="R52" s="47">
        <f t="shared" si="45"/>
        <v>0</v>
      </c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5:18" ht="12.75" hidden="1">
      <c r="O53" s="44" t="s">
        <v>59</v>
      </c>
      <c r="P53" s="45">
        <v>0</v>
      </c>
      <c r="Q53" s="46">
        <f t="shared" si="44"/>
        <v>0</v>
      </c>
      <c r="R53" s="47">
        <f t="shared" si="45"/>
        <v>0</v>
      </c>
    </row>
    <row r="54" ht="12.75" hidden="1">
      <c r="B54" s="2" t="s">
        <v>31</v>
      </c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</sheetData>
  <sheetProtection/>
  <mergeCells count="26">
    <mergeCell ref="A3:AE3"/>
    <mergeCell ref="B1:AE1"/>
    <mergeCell ref="C5:L5"/>
    <mergeCell ref="J7:J8"/>
    <mergeCell ref="K7:K8"/>
    <mergeCell ref="Q7:Q8"/>
    <mergeCell ref="R7:R8"/>
    <mergeCell ref="T7:T8"/>
    <mergeCell ref="AB7:AB8"/>
    <mergeCell ref="AC7:AC8"/>
    <mergeCell ref="AD7:AD8"/>
    <mergeCell ref="AE7:AE8"/>
    <mergeCell ref="U7:U8"/>
    <mergeCell ref="V7:V8"/>
    <mergeCell ref="W7:W8"/>
    <mergeCell ref="X7:X8"/>
    <mergeCell ref="B22:B25"/>
    <mergeCell ref="B26:B29"/>
    <mergeCell ref="B30:B33"/>
    <mergeCell ref="Y7:Y8"/>
    <mergeCell ref="Z7:Z8"/>
    <mergeCell ref="AA7:AA8"/>
    <mergeCell ref="B10:B12"/>
    <mergeCell ref="S7:S8"/>
    <mergeCell ref="B13:B14"/>
    <mergeCell ref="B15:B21"/>
  </mergeCells>
  <printOptions/>
  <pageMargins left="0.5905511811023623" right="0.1968503937007874" top="0.7874015748031497" bottom="0.3937007874015748" header="0.3937007874015748" footer="0.1968503937007874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fdc04</dc:creator>
  <cp:keywords/>
  <dc:description/>
  <cp:lastModifiedBy>Бельцева Виктория Викторовна</cp:lastModifiedBy>
  <cp:lastPrinted>2020-01-13T05:01:10Z</cp:lastPrinted>
  <dcterms:created xsi:type="dcterms:W3CDTF">2015-12-15T05:46:56Z</dcterms:created>
  <dcterms:modified xsi:type="dcterms:W3CDTF">2020-01-13T11:03:23Z</dcterms:modified>
  <cp:category/>
  <cp:version/>
  <cp:contentType/>
  <cp:contentStatus/>
</cp:coreProperties>
</file>